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65521" windowWidth="8085" windowHeight="8250" tabRatio="739" activeTab="0"/>
  </bookViews>
  <sheets>
    <sheet name="2 кв-л 07 доу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<sst xmlns="http://schemas.openxmlformats.org/spreadsheetml/2006/main" count="1083" uniqueCount="490">
  <si>
    <t>№№</t>
  </si>
  <si>
    <t>п/п</t>
  </si>
  <si>
    <t>характе-</t>
  </si>
  <si>
    <t>ристика</t>
  </si>
  <si>
    <t>ДОУ</t>
  </si>
  <si>
    <t>интернат</t>
  </si>
  <si>
    <t>дом</t>
  </si>
  <si>
    <t>Итого</t>
  </si>
  <si>
    <t xml:space="preserve">наименование </t>
  </si>
  <si>
    <t>продуктов</t>
  </si>
  <si>
    <t>1.</t>
  </si>
  <si>
    <t>расфа-</t>
  </si>
  <si>
    <t>совка</t>
  </si>
  <si>
    <t>Молочные продукты</t>
  </si>
  <si>
    <t>т/пак, 1л</t>
  </si>
  <si>
    <t>2.</t>
  </si>
  <si>
    <t>молоко сухое</t>
  </si>
  <si>
    <t>весовое, кг</t>
  </si>
  <si>
    <t>3.</t>
  </si>
  <si>
    <t>молоко сгущеное</t>
  </si>
  <si>
    <t>ГОСТ 1833</t>
  </si>
  <si>
    <t xml:space="preserve">весовой, кг </t>
  </si>
  <si>
    <t>Мясо и мясные продукты</t>
  </si>
  <si>
    <t>крупнокусковые п/фабрикаты, из</t>
  </si>
  <si>
    <t>говядины, мясо б/костное</t>
  </si>
  <si>
    <t>промзабой</t>
  </si>
  <si>
    <t>весовой, кг</t>
  </si>
  <si>
    <t>1.1.</t>
  </si>
  <si>
    <t>1.2.</t>
  </si>
  <si>
    <t>1.3.</t>
  </si>
  <si>
    <t>1.4.</t>
  </si>
  <si>
    <t>2.1.</t>
  </si>
  <si>
    <t>2.2.</t>
  </si>
  <si>
    <t>яйцо куриное</t>
  </si>
  <si>
    <t>1 категории</t>
  </si>
  <si>
    <t>штук</t>
  </si>
  <si>
    <t>Пищевые жиры</t>
  </si>
  <si>
    <t>масло подсолнечное рафиниров.</t>
  </si>
  <si>
    <t>1 бут. 0,9</t>
  </si>
  <si>
    <t>масло сливочное фасованное</t>
  </si>
  <si>
    <t>5.1.</t>
  </si>
  <si>
    <t>гречневая ядрица</t>
  </si>
  <si>
    <t>кг</t>
  </si>
  <si>
    <t>5.2.</t>
  </si>
  <si>
    <t>манная</t>
  </si>
  <si>
    <t>5.3.</t>
  </si>
  <si>
    <t>овсянная геркулес</t>
  </si>
  <si>
    <t>пшено шлифованное</t>
  </si>
  <si>
    <t>1 сорт</t>
  </si>
  <si>
    <t>рис круглый шлифованный</t>
  </si>
  <si>
    <t>горох лущенный</t>
  </si>
  <si>
    <t>6.</t>
  </si>
  <si>
    <t>7.</t>
  </si>
  <si>
    <t>8.</t>
  </si>
  <si>
    <t>перловая</t>
  </si>
  <si>
    <t>кукурузная</t>
  </si>
  <si>
    <t>макарон.изд. из твердых сортов</t>
  </si>
  <si>
    <t>весовая</t>
  </si>
  <si>
    <t xml:space="preserve">мука пшеничная </t>
  </si>
  <si>
    <t>в/с</t>
  </si>
  <si>
    <t>крахмал картофельный</t>
  </si>
  <si>
    <t>сахар песок</t>
  </si>
  <si>
    <t>соль пищевая йодированная</t>
  </si>
  <si>
    <t>10.</t>
  </si>
  <si>
    <t>дрожжи пресованные</t>
  </si>
  <si>
    <t>11.</t>
  </si>
  <si>
    <t>лавровый лист</t>
  </si>
  <si>
    <t>12.</t>
  </si>
  <si>
    <t>13.</t>
  </si>
  <si>
    <t>кофейный напиток</t>
  </si>
  <si>
    <t>Крупы, специи</t>
  </si>
  <si>
    <t>14.</t>
  </si>
  <si>
    <t>кондитерские изделия</t>
  </si>
  <si>
    <t>печенье</t>
  </si>
  <si>
    <t>вафли</t>
  </si>
  <si>
    <t>консервированная продукция</t>
  </si>
  <si>
    <t>огурцы маринованные</t>
  </si>
  <si>
    <t>кукуруза консервированная</t>
  </si>
  <si>
    <t>0,34 г</t>
  </si>
  <si>
    <t>ж/банка шт.</t>
  </si>
  <si>
    <t>с/банка шт.</t>
  </si>
  <si>
    <t>горошек зел.консервированый</t>
  </si>
  <si>
    <t>0,40 г</t>
  </si>
  <si>
    <t>0,25 г</t>
  </si>
  <si>
    <t>консервы мясные</t>
  </si>
  <si>
    <t>сок  в ассортименте</t>
  </si>
  <si>
    <t>т/пак</t>
  </si>
  <si>
    <t>1 литр</t>
  </si>
  <si>
    <t>3 литра</t>
  </si>
  <si>
    <t>пшеницы,  муки в/с</t>
  </si>
  <si>
    <t>2.3.</t>
  </si>
  <si>
    <t>в/сорт</t>
  </si>
  <si>
    <t>какао</t>
  </si>
  <si>
    <t>16.</t>
  </si>
  <si>
    <t>17.</t>
  </si>
  <si>
    <t>изюм б/косточек</t>
  </si>
  <si>
    <t>курага</t>
  </si>
  <si>
    <t>компотная смесь</t>
  </si>
  <si>
    <t>кефир</t>
  </si>
  <si>
    <t>снежок</t>
  </si>
  <si>
    <t>т/пак. 0,5 л</t>
  </si>
  <si>
    <t>йогурт</t>
  </si>
  <si>
    <t>1.5.</t>
  </si>
  <si>
    <t>1.6.</t>
  </si>
  <si>
    <t>сосиски молочные</t>
  </si>
  <si>
    <t>2.4.</t>
  </si>
  <si>
    <t>конфеты шоколадные типа "Ласточка"</t>
  </si>
  <si>
    <t>повидло густое, типа яблочного</t>
  </si>
  <si>
    <t>2.5.</t>
  </si>
  <si>
    <t>весовой , кг</t>
  </si>
  <si>
    <t>мясо на кости 1катег.(тазоб.часть)</t>
  </si>
  <si>
    <t>весовой,кг</t>
  </si>
  <si>
    <t xml:space="preserve">сайра натуральная, б/масла  </t>
  </si>
  <si>
    <t>горбуша натуральная</t>
  </si>
  <si>
    <t>0,245 г</t>
  </si>
  <si>
    <t>печень говяжья, Россия</t>
  </si>
  <si>
    <t>колбаса вареная "Докторская"</t>
  </si>
  <si>
    <t>колбаса п/копченая "Славянская"</t>
  </si>
  <si>
    <t>1 пачка 0,200</t>
  </si>
  <si>
    <t>2 л</t>
  </si>
  <si>
    <t>сок  в ассортименте"Моя семья"</t>
  </si>
  <si>
    <t>1сорт</t>
  </si>
  <si>
    <t>пачка</t>
  </si>
  <si>
    <t>18.</t>
  </si>
  <si>
    <t>Хлеб пшеничный 1 с 068г.</t>
  </si>
  <si>
    <t>булок</t>
  </si>
  <si>
    <t>Хлеб ржаной "Новоукраинский"</t>
  </si>
  <si>
    <t>0,73г</t>
  </si>
  <si>
    <t>молоко свежее</t>
  </si>
  <si>
    <t>сметана "Чемпион"</t>
  </si>
  <si>
    <t>творог весовой</t>
  </si>
  <si>
    <t>минтай с/м б/г потрошеный</t>
  </si>
  <si>
    <t>горбуша с/м потрошеная</t>
  </si>
  <si>
    <t>мясо цыплят бройлеров Россия</t>
  </si>
  <si>
    <t>1 категория</t>
  </si>
  <si>
    <t>20.</t>
  </si>
  <si>
    <t xml:space="preserve">Апельсины </t>
  </si>
  <si>
    <t>Марокко</t>
  </si>
  <si>
    <t>Яблоки</t>
  </si>
  <si>
    <t>фуши</t>
  </si>
  <si>
    <t>бананы</t>
  </si>
  <si>
    <t>1.7.</t>
  </si>
  <si>
    <t>1.8.</t>
  </si>
  <si>
    <t>1.9.</t>
  </si>
  <si>
    <t>2.6.</t>
  </si>
  <si>
    <t>3.1.</t>
  </si>
  <si>
    <t>3.2.</t>
  </si>
  <si>
    <t>15.</t>
  </si>
  <si>
    <t>сыр "Российский"</t>
  </si>
  <si>
    <t>сыр "Голландский" или</t>
  </si>
  <si>
    <t>10 гр.</t>
  </si>
  <si>
    <t>шт</t>
  </si>
  <si>
    <t>томат-паста 25%сухих веществ</t>
  </si>
  <si>
    <t>ст/б</t>
  </si>
  <si>
    <t>л</t>
  </si>
  <si>
    <t>лимоны</t>
  </si>
  <si>
    <t>100 калибр</t>
  </si>
  <si>
    <t>Начальник:</t>
  </si>
  <si>
    <t>Л.В.Шаповалова</t>
  </si>
  <si>
    <t>Гл.экономист:</t>
  </si>
  <si>
    <t>И.П.Куликова</t>
  </si>
  <si>
    <t>фасоль</t>
  </si>
  <si>
    <t>икра кабачковая</t>
  </si>
  <si>
    <t>1,5 л</t>
  </si>
  <si>
    <t>19.</t>
  </si>
  <si>
    <t>содерж.кости не более 26,4%</t>
  </si>
  <si>
    <t>25.</t>
  </si>
  <si>
    <t>26.</t>
  </si>
  <si>
    <t>Картофель</t>
  </si>
  <si>
    <t>капуста</t>
  </si>
  <si>
    <t>морковь</t>
  </si>
  <si>
    <t>свекла</t>
  </si>
  <si>
    <t>27.</t>
  </si>
  <si>
    <t>№ уч-ния</t>
  </si>
  <si>
    <t>28.</t>
  </si>
  <si>
    <t>лук</t>
  </si>
  <si>
    <t>0,510 г.</t>
  </si>
  <si>
    <t>ячневая</t>
  </si>
  <si>
    <t>пшеничная</t>
  </si>
  <si>
    <t>пряник</t>
  </si>
  <si>
    <t>кисель</t>
  </si>
  <si>
    <t>чеснок</t>
  </si>
  <si>
    <t>конфеты карамель плодов.ягодная</t>
  </si>
  <si>
    <t>уксусная кислота</t>
  </si>
  <si>
    <t>0,180 г.</t>
  </si>
  <si>
    <t>компот консервированный</t>
  </si>
  <si>
    <t>0,720 г.</t>
  </si>
  <si>
    <t>томаты консервированные</t>
  </si>
  <si>
    <t>3 л.</t>
  </si>
  <si>
    <t>3.3.</t>
  </si>
  <si>
    <t>3.4.</t>
  </si>
  <si>
    <t>3.5.</t>
  </si>
  <si>
    <t>3.6.</t>
  </si>
  <si>
    <t>3.7.</t>
  </si>
  <si>
    <t>3.8.</t>
  </si>
  <si>
    <t>3.9.</t>
  </si>
  <si>
    <t>7.1.</t>
  </si>
  <si>
    <t>7.2.</t>
  </si>
  <si>
    <t>21.</t>
  </si>
  <si>
    <t>21.1.</t>
  </si>
  <si>
    <t>21.2.</t>
  </si>
  <si>
    <t>21.3.</t>
  </si>
  <si>
    <t>22.</t>
  </si>
  <si>
    <t xml:space="preserve">чай </t>
  </si>
  <si>
    <t>ОВОЩИ без закладки2006-7г.г.</t>
  </si>
  <si>
    <t>Хлеб ржаной "бородинский"</t>
  </si>
  <si>
    <t>шиповник сухой</t>
  </si>
  <si>
    <t>сельдь соленая</t>
  </si>
  <si>
    <t>варенец</t>
  </si>
  <si>
    <t>ряженка</t>
  </si>
  <si>
    <t>молоко "Тема"</t>
  </si>
  <si>
    <t>т/пак. 0,2 л</t>
  </si>
  <si>
    <t>творожок</t>
  </si>
  <si>
    <t>0,1 г</t>
  </si>
  <si>
    <t>сардельки</t>
  </si>
  <si>
    <t>колбаса п/копченая "Таллинская"</t>
  </si>
  <si>
    <t>хек с/м потрошеный</t>
  </si>
  <si>
    <t>масло шоколадное</t>
  </si>
  <si>
    <t>перец молотый</t>
  </si>
  <si>
    <t>варенье в ассортименте,джем</t>
  </si>
  <si>
    <t xml:space="preserve">мед </t>
  </si>
  <si>
    <t>фасоль консервированная</t>
  </si>
  <si>
    <t>томаты в собственном соке</t>
  </si>
  <si>
    <t>ст/б шт.</t>
  </si>
  <si>
    <t>икра мойвы</t>
  </si>
  <si>
    <t>икра лососевая</t>
  </si>
  <si>
    <t>0,140 г.</t>
  </si>
  <si>
    <t>0,2 г</t>
  </si>
  <si>
    <t>чернослив</t>
  </si>
  <si>
    <t>брусника</t>
  </si>
  <si>
    <t>св.морож.</t>
  </si>
  <si>
    <t>клюква</t>
  </si>
  <si>
    <t>черника</t>
  </si>
  <si>
    <t>сухари</t>
  </si>
  <si>
    <t>0,350 г.</t>
  </si>
  <si>
    <t>сухари панировочные</t>
  </si>
  <si>
    <t>Мандарины</t>
  </si>
  <si>
    <t>груши</t>
  </si>
  <si>
    <t>огурцы свежие</t>
  </si>
  <si>
    <t>помидоры свежие</t>
  </si>
  <si>
    <t>сода пищевая</t>
  </si>
  <si>
    <t>0,5 кг</t>
  </si>
  <si>
    <t>лимонная кислота</t>
  </si>
  <si>
    <t>0,01 г.</t>
  </si>
  <si>
    <t>орех грецкий</t>
  </si>
  <si>
    <t>2.0.</t>
  </si>
  <si>
    <t>минеральная вода "Карачинская"</t>
  </si>
  <si>
    <t>п/бутылка</t>
  </si>
  <si>
    <t>4.0.</t>
  </si>
  <si>
    <t>7.3.</t>
  </si>
  <si>
    <t>8.1.</t>
  </si>
  <si>
    <t>8.2.</t>
  </si>
  <si>
    <t>8.3.</t>
  </si>
  <si>
    <t>21.4.</t>
  </si>
  <si>
    <t>21.5.</t>
  </si>
  <si>
    <t>21.6.</t>
  </si>
  <si>
    <t>21.7.</t>
  </si>
  <si>
    <t>21.8.</t>
  </si>
  <si>
    <t>22.1.</t>
  </si>
  <si>
    <t>22.2.</t>
  </si>
  <si>
    <t>23.1.</t>
  </si>
  <si>
    <t>23.2.</t>
  </si>
  <si>
    <t>23.3.</t>
  </si>
  <si>
    <t>23.4.</t>
  </si>
  <si>
    <t>23.5.</t>
  </si>
  <si>
    <t>23.6.</t>
  </si>
  <si>
    <t>23.7.</t>
  </si>
  <si>
    <t>23.8.</t>
  </si>
  <si>
    <t>24.1.</t>
  </si>
  <si>
    <t>24.2.</t>
  </si>
  <si>
    <t>Хлебобулочные изделия</t>
  </si>
  <si>
    <t>Фрукты</t>
  </si>
  <si>
    <t>25.1.</t>
  </si>
  <si>
    <t>26.2.</t>
  </si>
  <si>
    <t>25.2.</t>
  </si>
  <si>
    <t>25.3.</t>
  </si>
  <si>
    <t>25.4.</t>
  </si>
  <si>
    <t>25.5.</t>
  </si>
  <si>
    <t>25.6.</t>
  </si>
  <si>
    <t>25.7.</t>
  </si>
  <si>
    <t>26.1.</t>
  </si>
  <si>
    <t>26.3.</t>
  </si>
  <si>
    <t>26.4.</t>
  </si>
  <si>
    <t>26.5.</t>
  </si>
  <si>
    <t>Рыба</t>
  </si>
  <si>
    <t>сухофрукты,ягоды с/м</t>
  </si>
  <si>
    <t>1 банка/0,38</t>
  </si>
  <si>
    <t>Окорочка Россия</t>
  </si>
  <si>
    <t>сырок глазированный</t>
  </si>
  <si>
    <t>0,045 г шт.</t>
  </si>
  <si>
    <t>5.0.</t>
  </si>
  <si>
    <t>8.4.</t>
  </si>
  <si>
    <t>8.5.</t>
  </si>
  <si>
    <t>8.6.</t>
  </si>
  <si>
    <t>8.7.</t>
  </si>
  <si>
    <t>8.9.</t>
  </si>
  <si>
    <t>9.0.</t>
  </si>
  <si>
    <t>9.1.</t>
  </si>
  <si>
    <t>9.2.</t>
  </si>
  <si>
    <t>9.3.</t>
  </si>
  <si>
    <t>22.3.</t>
  </si>
  <si>
    <t>22.4.</t>
  </si>
  <si>
    <t>22.5.</t>
  </si>
  <si>
    <t>22.6.</t>
  </si>
  <si>
    <t>22.7.</t>
  </si>
  <si>
    <t>22.8.</t>
  </si>
  <si>
    <t>22.9.</t>
  </si>
  <si>
    <t>23.0.</t>
  </si>
  <si>
    <t>23.9.</t>
  </si>
  <si>
    <t>24.0.</t>
  </si>
  <si>
    <t>25.8.</t>
  </si>
  <si>
    <t>27.1.</t>
  </si>
  <si>
    <t>27.2.</t>
  </si>
  <si>
    <t>27.3.</t>
  </si>
  <si>
    <t>27.4.</t>
  </si>
  <si>
    <t>27.5.</t>
  </si>
  <si>
    <t>27.6.</t>
  </si>
  <si>
    <t>27.7.</t>
  </si>
  <si>
    <t>28.1.</t>
  </si>
  <si>
    <t>28.2.</t>
  </si>
  <si>
    <t>28.3.</t>
  </si>
  <si>
    <t>28.4.</t>
  </si>
  <si>
    <t>28.5.</t>
  </si>
  <si>
    <t>28.6.</t>
  </si>
  <si>
    <t>28.7.</t>
  </si>
  <si>
    <t>28.8.</t>
  </si>
  <si>
    <t>распиленое</t>
  </si>
  <si>
    <t>№ 12</t>
  </si>
  <si>
    <t>Школа</t>
  </si>
  <si>
    <t>сад</t>
  </si>
  <si>
    <t>Дет.</t>
  </si>
  <si>
    <t>26.6.</t>
  </si>
  <si>
    <t>сдоба</t>
  </si>
  <si>
    <t>шт. 0,1 г</t>
  </si>
  <si>
    <t>27.8.</t>
  </si>
  <si>
    <t>сроки поставки</t>
  </si>
  <si>
    <t>творог фасованный</t>
  </si>
  <si>
    <t>0,180 г.шт</t>
  </si>
  <si>
    <t>2 раза в неделю</t>
  </si>
  <si>
    <t>4 раза в неделю</t>
  </si>
  <si>
    <t>1 раз в неделю</t>
  </si>
  <si>
    <t>1 раз в месяц</t>
  </si>
  <si>
    <t>2 раза в месяц</t>
  </si>
  <si>
    <t>ежедневно</t>
  </si>
  <si>
    <t>1 раза в месяц</t>
  </si>
  <si>
    <t>Все  поставляемые продукты должны соответствовать требованиям ГОСТа.</t>
  </si>
  <si>
    <t>21.9.</t>
  </si>
  <si>
    <t>зефир ванильн.шоколадный</t>
  </si>
  <si>
    <t>21.0.</t>
  </si>
  <si>
    <t>шоколад "Россия"</t>
  </si>
  <si>
    <t>в/с шт.</t>
  </si>
  <si>
    <t>При поставке продуктов, поставщик обязан строго соблюдать правила транспортировки продуктов( товарное соседство).</t>
  </si>
  <si>
    <t xml:space="preserve">2 раза в неделю </t>
  </si>
  <si>
    <t>Требования предьявляемые к поставщикам продуктов:</t>
  </si>
  <si>
    <t>Поставка продуктов осуществляется строго по заявке учреждений.</t>
  </si>
  <si>
    <t>Цена мэрии</t>
  </si>
  <si>
    <t>на 01.02.2007г.</t>
  </si>
  <si>
    <t>Цена лота</t>
  </si>
  <si>
    <t>Цена категории</t>
  </si>
  <si>
    <t>1.10</t>
  </si>
  <si>
    <t>1.11</t>
  </si>
  <si>
    <t>1.12</t>
  </si>
  <si>
    <t>1.13</t>
  </si>
  <si>
    <t>1.14</t>
  </si>
  <si>
    <t>1.15</t>
  </si>
  <si>
    <t>2.1</t>
  </si>
  <si>
    <t>2.2</t>
  </si>
  <si>
    <t>2.3</t>
  </si>
  <si>
    <t>2.4</t>
  </si>
  <si>
    <t>2.5</t>
  </si>
  <si>
    <t>2.6</t>
  </si>
  <si>
    <t>2.7</t>
  </si>
  <si>
    <t>2.8</t>
  </si>
  <si>
    <t>3.2</t>
  </si>
  <si>
    <t>4.</t>
  </si>
  <si>
    <t>5.</t>
  </si>
  <si>
    <t>5.1</t>
  </si>
  <si>
    <t>5.2</t>
  </si>
  <si>
    <t>5.3</t>
  </si>
  <si>
    <t>6.1</t>
  </si>
  <si>
    <t>6.2</t>
  </si>
  <si>
    <t>7.1</t>
  </si>
  <si>
    <t>7.2</t>
  </si>
  <si>
    <t>7.3</t>
  </si>
  <si>
    <t>7.4</t>
  </si>
  <si>
    <t>7.5</t>
  </si>
  <si>
    <t>7.6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</si>
  <si>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</si>
  <si>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</si>
  <si>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</si>
  <si>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</si>
  <si>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</si>
  <si>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</si>
  <si>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</si>
  <si>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</si>
  <si>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</si>
  <si>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Бакалейная продукция</t>
  </si>
  <si>
    <t>Фрукты, овощи</t>
  </si>
  <si>
    <t>Контрольная сумма</t>
  </si>
  <si>
    <t>Цена заказа</t>
  </si>
  <si>
    <t>Мясо птицы</t>
  </si>
  <si>
    <t>100г.,</t>
  </si>
  <si>
    <t>6.1.1</t>
  </si>
  <si>
    <t>6.1.2</t>
  </si>
  <si>
    <t>6.1.3</t>
  </si>
  <si>
    <t>6.2.1</t>
  </si>
  <si>
    <t>6.2.2</t>
  </si>
  <si>
    <t>6.2.3</t>
  </si>
  <si>
    <t>6.2.4.</t>
  </si>
  <si>
    <t>6.2.5</t>
  </si>
  <si>
    <t>6.2.6</t>
  </si>
  <si>
    <t>6.2.7.</t>
  </si>
  <si>
    <t>6.2.8.</t>
  </si>
  <si>
    <t>6.2.9.</t>
  </si>
  <si>
    <t>6.2.10.</t>
  </si>
  <si>
    <t>6.2.11.</t>
  </si>
  <si>
    <t>6.2.12.</t>
  </si>
  <si>
    <t>6.2.13.</t>
  </si>
  <si>
    <t>6.2.14.</t>
  </si>
  <si>
    <t>6.2.15.</t>
  </si>
  <si>
    <t>6.2.16.</t>
  </si>
  <si>
    <t>6.2.17.</t>
  </si>
  <si>
    <t>6.2.18.</t>
  </si>
  <si>
    <t>6.2.19.</t>
  </si>
  <si>
    <t>6.2.20</t>
  </si>
  <si>
    <t>6.2.21.</t>
  </si>
  <si>
    <t>6.2.22.</t>
  </si>
  <si>
    <t>6.2.23.</t>
  </si>
  <si>
    <t>6.2.24</t>
  </si>
  <si>
    <t>6.3.</t>
  </si>
  <si>
    <t>6.3.1.</t>
  </si>
  <si>
    <t>6.3.2.</t>
  </si>
  <si>
    <t>6.3.3.</t>
  </si>
  <si>
    <t>6.3.4.</t>
  </si>
  <si>
    <t>6.3.5.</t>
  </si>
  <si>
    <t>6.3.6.</t>
  </si>
  <si>
    <t>6.3.7.</t>
  </si>
  <si>
    <t>6.3.8</t>
  </si>
  <si>
    <t>6.4.</t>
  </si>
  <si>
    <t>6.4.1.</t>
  </si>
  <si>
    <t>6.4.2.</t>
  </si>
  <si>
    <t>6.4.3</t>
  </si>
  <si>
    <t>6.4.4.</t>
  </si>
  <si>
    <t>6.4.5</t>
  </si>
  <si>
    <t>6.4.6.</t>
  </si>
  <si>
    <t>6.4.7.</t>
  </si>
  <si>
    <t>6.4.8.</t>
  </si>
  <si>
    <t>6.4.9.</t>
  </si>
  <si>
    <t>6.4.10.</t>
  </si>
  <si>
    <t>6.4.11.</t>
  </si>
  <si>
    <t>6.4.12.</t>
  </si>
  <si>
    <t>6.4.13.</t>
  </si>
  <si>
    <t>6.4.15.</t>
  </si>
  <si>
    <t>6.4.14.</t>
  </si>
  <si>
    <t>6.4.16</t>
  </si>
  <si>
    <t>6.4.17.</t>
  </si>
  <si>
    <t>6.4.18.</t>
  </si>
  <si>
    <t>6.4.19.</t>
  </si>
  <si>
    <t>6.4.20.</t>
  </si>
  <si>
    <t>6.4.21.</t>
  </si>
  <si>
    <t>6.4.22.</t>
  </si>
  <si>
    <t>6.5.</t>
  </si>
  <si>
    <t>6.5.1.</t>
  </si>
  <si>
    <t>6.5.2</t>
  </si>
  <si>
    <t>6.5.3</t>
  </si>
  <si>
    <t>6.5.4</t>
  </si>
  <si>
    <t>6.5.5</t>
  </si>
  <si>
    <t>6.5.6</t>
  </si>
  <si>
    <t>6.5.7</t>
  </si>
  <si>
    <t>6.5.8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</si>
  <si>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</si>
  <si>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</si>
  <si>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</si>
  <si>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</si>
  <si>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</si>
  <si>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</si>
  <si>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</si>
  <si>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</si>
  <si>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8.2.2.</t>
  </si>
  <si>
    <t>8.2.3</t>
  </si>
  <si>
    <t>8.2.4</t>
  </si>
  <si>
    <t>8.2.5</t>
  </si>
  <si>
    <t>8.2.6</t>
  </si>
  <si>
    <t>8.2.7</t>
  </si>
  <si>
    <t>8.2.8</t>
  </si>
  <si>
    <t>Раздел VIII. Потребность ДОУ в продуктах питания на 2 квартал 2007 года</t>
  </si>
  <si>
    <t>271-35-11</t>
  </si>
  <si>
    <t>исп.Золовкина Елена Владимировна</t>
  </si>
  <si>
    <t>Начальная цена муниципального контракта расчитана исходя из предельно допустимых цен мэрии на 01.02.2007 года</t>
  </si>
  <si>
    <t>Цены на продукты не приведены в предельно-допустимых ценах мэрии и выбраны исходя из действующих на 01.02.2007 года цен поставщиков.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</si>
</sst>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0.0000%"/>
    <numFmt numFmtId="166" formatCode="0.00000%"/>
    <numFmt numFmtId="167" formatCode="0.0%"/>
    <numFmt numFmtId="168" formatCode="0.000"/>
    <numFmt numFmtId="169" formatCode="0.0"/>
    <numFmt numFmtId="170" formatCode="0.0000"/>
    <numFmt numFmtId="171" formatCode="0.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7" fontId="0" fillId="0" borderId="11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16" fontId="0" fillId="0" borderId="11" xfId="0" applyNumberFormat="1" applyBorder="1" applyAlignment="1">
      <alignment/>
    </xf>
    <xf numFmtId="16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33" borderId="11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1" fillId="3" borderId="21" xfId="0" applyFont="1" applyFill="1" applyBorder="1" applyAlignment="1">
      <alignment/>
    </xf>
    <xf numFmtId="167" fontId="0" fillId="3" borderId="21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/>
    </xf>
    <xf numFmtId="0" fontId="0" fillId="3" borderId="0" xfId="0" applyFill="1" applyAlignment="1">
      <alignment/>
    </xf>
    <xf numFmtId="0" fontId="1" fillId="3" borderId="11" xfId="0" applyFont="1" applyFill="1" applyBorder="1" applyAlignment="1">
      <alignment/>
    </xf>
    <xf numFmtId="0" fontId="0" fillId="3" borderId="11" xfId="0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0" fillId="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9" fontId="7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11" xfId="0" applyNumberFormat="1" applyBorder="1" applyAlignment="1">
      <alignment/>
    </xf>
    <xf numFmtId="49" fontId="1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9" fontId="8" fillId="0" borderId="11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2" fontId="8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34" borderId="11" xfId="0" applyNumberFormat="1" applyFill="1" applyBorder="1" applyAlignment="1">
      <alignment/>
    </xf>
    <xf numFmtId="2" fontId="0" fillId="31" borderId="11" xfId="0" applyNumberFormat="1" applyFill="1" applyBorder="1" applyAlignment="1">
      <alignment/>
    </xf>
    <xf numFmtId="2" fontId="0" fillId="31" borderId="11" xfId="0" applyNumberFormat="1" applyFont="1" applyFill="1" applyBorder="1" applyAlignment="1">
      <alignment/>
    </xf>
    <xf numFmtId="2" fontId="0" fillId="35" borderId="11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1" fillId="3" borderId="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1" xfId="0" applyFill="1" applyBorder="1" applyAlignment="1">
      <alignment horizontal="left"/>
    </xf>
    <xf numFmtId="49" fontId="1" fillId="3" borderId="21" xfId="0" applyNumberFormat="1" applyFont="1" applyFill="1" applyBorder="1" applyAlignment="1">
      <alignment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2" xfId="0" applyFill="1" applyBorder="1" applyAlignment="1">
      <alignment/>
    </xf>
    <xf numFmtId="49" fontId="1" fillId="3" borderId="11" xfId="0" applyNumberFormat="1" applyFont="1" applyFill="1" applyBorder="1" applyAlignment="1">
      <alignment/>
    </xf>
    <xf numFmtId="0" fontId="0" fillId="3" borderId="17" xfId="0" applyFill="1" applyBorder="1" applyAlignment="1">
      <alignment horizontal="center"/>
    </xf>
    <xf numFmtId="0" fontId="0" fillId="3" borderId="17" xfId="0" applyFill="1" applyBorder="1" applyAlignment="1">
      <alignment/>
    </xf>
    <xf numFmtId="49" fontId="1" fillId="3" borderId="11" xfId="0" applyNumberFormat="1" applyFont="1" applyFill="1" applyBorder="1" applyAlignment="1">
      <alignment/>
    </xf>
    <xf numFmtId="0" fontId="8" fillId="3" borderId="11" xfId="0" applyFont="1" applyFill="1" applyBorder="1" applyAlignment="1">
      <alignment/>
    </xf>
    <xf numFmtId="9" fontId="8" fillId="3" borderId="11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2" fontId="0" fillId="3" borderId="0" xfId="0" applyNumberFormat="1" applyFill="1" applyBorder="1" applyAlignment="1">
      <alignment/>
    </xf>
    <xf numFmtId="0" fontId="9" fillId="9" borderId="0" xfId="0" applyFont="1" applyFill="1" applyAlignment="1">
      <alignment/>
    </xf>
    <xf numFmtId="0" fontId="9" fillId="9" borderId="0" xfId="0" applyFont="1" applyFill="1" applyAlignment="1">
      <alignment horizontal="center"/>
    </xf>
    <xf numFmtId="0" fontId="8" fillId="9" borderId="11" xfId="0" applyFont="1" applyFill="1" applyBorder="1" applyAlignment="1">
      <alignment horizontal="center"/>
    </xf>
    <xf numFmtId="49" fontId="0" fillId="3" borderId="11" xfId="0" applyNumberFormat="1" applyFill="1" applyBorder="1" applyAlignment="1">
      <alignment/>
    </xf>
    <xf numFmtId="49" fontId="9" fillId="9" borderId="11" xfId="0" applyNumberFormat="1" applyFont="1" applyFill="1" applyBorder="1" applyAlignment="1">
      <alignment/>
    </xf>
    <xf numFmtId="0" fontId="10" fillId="9" borderId="11" xfId="0" applyFont="1" applyFill="1" applyBorder="1" applyAlignment="1">
      <alignment/>
    </xf>
    <xf numFmtId="0" fontId="9" fillId="9" borderId="11" xfId="0" applyFont="1" applyFill="1" applyBorder="1" applyAlignment="1">
      <alignment/>
    </xf>
    <xf numFmtId="2" fontId="8" fillId="9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5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24" sqref="B24"/>
    </sheetView>
  </sheetViews>
  <sheetFormatPr defaultColWidth="9.00390625" defaultRowHeight="12.75"/>
  <cols>
    <col min="1" max="1" width="6.75390625" style="77" customWidth="1"/>
    <col min="2" max="2" width="29.75390625" style="0" customWidth="1"/>
    <col min="3" max="3" width="12.625" style="0" customWidth="1"/>
    <col min="4" max="4" width="12.875" style="0" customWidth="1"/>
    <col min="5" max="5" width="12.625" style="0" bestFit="1" customWidth="1"/>
    <col min="6" max="39" width="9.75390625" style="0" customWidth="1"/>
    <col min="40" max="40" width="12.625" style="0" bestFit="1" customWidth="1"/>
    <col min="41" max="41" width="16.75390625" style="0" customWidth="1"/>
    <col min="42" max="42" width="15.00390625" style="0" customWidth="1"/>
    <col min="43" max="43" width="15.875" style="0" customWidth="1"/>
  </cols>
  <sheetData>
    <row r="1" spans="1:25" ht="12.75">
      <c r="A1" s="77" t="s">
        <v>485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3:40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 t="s">
        <v>173</v>
      </c>
      <c r="W2" s="1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2"/>
    </row>
    <row r="3" spans="1:42" ht="12.75">
      <c r="A3" s="78" t="s">
        <v>0</v>
      </c>
      <c r="B3" s="4"/>
      <c r="C3" s="3" t="s">
        <v>2</v>
      </c>
      <c r="D3" s="3" t="s">
        <v>11</v>
      </c>
      <c r="E3" s="16"/>
      <c r="F3" s="16"/>
      <c r="G3" s="16"/>
      <c r="H3" s="16"/>
      <c r="I3" s="37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3" t="s">
        <v>328</v>
      </c>
      <c r="AK3" s="3" t="s">
        <v>328</v>
      </c>
      <c r="AL3" s="39" t="s">
        <v>328</v>
      </c>
      <c r="AM3" s="39" t="s">
        <v>330</v>
      </c>
      <c r="AN3" s="24"/>
      <c r="AO3" s="44"/>
      <c r="AP3" s="4" t="s">
        <v>355</v>
      </c>
    </row>
    <row r="4" spans="1:42" ht="12.75">
      <c r="A4" s="79" t="s">
        <v>1</v>
      </c>
      <c r="B4" s="17" t="s">
        <v>8</v>
      </c>
      <c r="C4" s="18" t="s">
        <v>3</v>
      </c>
      <c r="D4" s="18" t="s">
        <v>12</v>
      </c>
      <c r="E4" s="18" t="s">
        <v>4</v>
      </c>
      <c r="F4" s="18" t="s">
        <v>4</v>
      </c>
      <c r="G4" s="18" t="s">
        <v>4</v>
      </c>
      <c r="H4" s="18" t="s">
        <v>4</v>
      </c>
      <c r="I4" s="38" t="s">
        <v>4</v>
      </c>
      <c r="J4" s="18" t="s">
        <v>4</v>
      </c>
      <c r="K4" s="18" t="s">
        <v>4</v>
      </c>
      <c r="L4" s="18" t="s">
        <v>4</v>
      </c>
      <c r="M4" s="18" t="s">
        <v>4</v>
      </c>
      <c r="N4" s="18" t="s">
        <v>4</v>
      </c>
      <c r="O4" s="18" t="s">
        <v>4</v>
      </c>
      <c r="P4" s="18" t="s">
        <v>4</v>
      </c>
      <c r="Q4" s="18" t="s">
        <v>4</v>
      </c>
      <c r="R4" s="18" t="s">
        <v>4</v>
      </c>
      <c r="S4" s="18" t="s">
        <v>4</v>
      </c>
      <c r="T4" s="18" t="s">
        <v>4</v>
      </c>
      <c r="U4" s="18" t="s">
        <v>4</v>
      </c>
      <c r="V4" s="18" t="s">
        <v>4</v>
      </c>
      <c r="W4" s="18" t="s">
        <v>4</v>
      </c>
      <c r="X4" s="18" t="s">
        <v>4</v>
      </c>
      <c r="Y4" s="18" t="s">
        <v>4</v>
      </c>
      <c r="Z4" s="18" t="s">
        <v>4</v>
      </c>
      <c r="AA4" s="18" t="s">
        <v>4</v>
      </c>
      <c r="AB4" s="18" t="s">
        <v>4</v>
      </c>
      <c r="AC4" s="18" t="s">
        <v>4</v>
      </c>
      <c r="AD4" s="18" t="s">
        <v>4</v>
      </c>
      <c r="AE4" s="18" t="s">
        <v>4</v>
      </c>
      <c r="AF4" s="18" t="s">
        <v>4</v>
      </c>
      <c r="AG4" s="18" t="s">
        <v>4</v>
      </c>
      <c r="AH4" s="18" t="s">
        <v>4</v>
      </c>
      <c r="AI4" s="18" t="s">
        <v>4</v>
      </c>
      <c r="AJ4" s="18" t="s">
        <v>329</v>
      </c>
      <c r="AK4" s="18" t="s">
        <v>329</v>
      </c>
      <c r="AL4" s="38" t="s">
        <v>5</v>
      </c>
      <c r="AM4" s="38" t="s">
        <v>6</v>
      </c>
      <c r="AN4" s="25" t="s">
        <v>7</v>
      </c>
      <c r="AO4" s="29" t="s">
        <v>335</v>
      </c>
      <c r="AP4" s="17" t="s">
        <v>356</v>
      </c>
    </row>
    <row r="5" spans="1:42" ht="13.5" thickBot="1">
      <c r="A5" s="79"/>
      <c r="B5" s="17" t="s">
        <v>9</v>
      </c>
      <c r="C5" s="17"/>
      <c r="D5" s="17"/>
      <c r="E5" s="17">
        <v>5</v>
      </c>
      <c r="F5" s="17">
        <v>8</v>
      </c>
      <c r="G5" s="17">
        <v>13</v>
      </c>
      <c r="H5" s="17">
        <v>14</v>
      </c>
      <c r="I5" s="25">
        <v>18</v>
      </c>
      <c r="J5" s="17">
        <v>19</v>
      </c>
      <c r="K5" s="17">
        <v>20</v>
      </c>
      <c r="L5" s="17">
        <v>25</v>
      </c>
      <c r="M5" s="17">
        <v>30</v>
      </c>
      <c r="N5" s="17">
        <v>36</v>
      </c>
      <c r="O5" s="17">
        <v>72</v>
      </c>
      <c r="P5" s="17">
        <v>74</v>
      </c>
      <c r="Q5" s="17">
        <v>104</v>
      </c>
      <c r="R5" s="17">
        <v>122</v>
      </c>
      <c r="S5" s="17">
        <v>229</v>
      </c>
      <c r="T5" s="17">
        <v>249</v>
      </c>
      <c r="U5" s="17">
        <v>266</v>
      </c>
      <c r="V5" s="17">
        <v>295</v>
      </c>
      <c r="W5" s="17">
        <v>325</v>
      </c>
      <c r="X5" s="17">
        <v>343</v>
      </c>
      <c r="Y5" s="17">
        <v>353</v>
      </c>
      <c r="Z5" s="17">
        <v>357</v>
      </c>
      <c r="AA5" s="17">
        <v>383</v>
      </c>
      <c r="AB5" s="17">
        <v>388</v>
      </c>
      <c r="AC5" s="17">
        <v>473</v>
      </c>
      <c r="AD5" s="17">
        <v>475</v>
      </c>
      <c r="AE5" s="17">
        <v>478</v>
      </c>
      <c r="AF5" s="17">
        <v>491</v>
      </c>
      <c r="AG5" s="17">
        <v>496</v>
      </c>
      <c r="AH5" s="17">
        <v>499</v>
      </c>
      <c r="AI5" s="17">
        <v>510</v>
      </c>
      <c r="AJ5" s="17">
        <v>33</v>
      </c>
      <c r="AK5" s="17">
        <v>123</v>
      </c>
      <c r="AL5" s="25">
        <v>116</v>
      </c>
      <c r="AM5" s="25" t="s">
        <v>327</v>
      </c>
      <c r="AN5" s="25"/>
      <c r="AO5" s="45"/>
      <c r="AP5" s="54"/>
    </row>
    <row r="6" spans="1:42" ht="13.5" thickBot="1">
      <c r="A6" s="80">
        <v>1</v>
      </c>
      <c r="B6" s="20">
        <v>2</v>
      </c>
      <c r="C6" s="20">
        <v>3</v>
      </c>
      <c r="D6" s="20">
        <v>4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7"/>
      <c r="AM6" s="27"/>
      <c r="AN6" s="27"/>
      <c r="AO6" s="28"/>
      <c r="AP6" s="55"/>
    </row>
    <row r="7" spans="1:42" s="62" customFormat="1" ht="12.75">
      <c r="A7" s="108" t="s">
        <v>10</v>
      </c>
      <c r="B7" s="59" t="s">
        <v>13</v>
      </c>
      <c r="C7" s="60"/>
      <c r="D7" s="60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10"/>
      <c r="AM7" s="110"/>
      <c r="AN7" s="110"/>
      <c r="AO7" s="111"/>
      <c r="AP7" s="61"/>
    </row>
    <row r="8" spans="1:42" ht="12.75">
      <c r="A8" s="81" t="s">
        <v>387</v>
      </c>
      <c r="B8" s="6" t="s">
        <v>98</v>
      </c>
      <c r="C8" s="9">
        <v>0.025</v>
      </c>
      <c r="D8" s="5" t="s">
        <v>14</v>
      </c>
      <c r="E8" s="5">
        <v>102</v>
      </c>
      <c r="F8" s="5"/>
      <c r="G8" s="5"/>
      <c r="H8" s="5">
        <v>153</v>
      </c>
      <c r="I8" s="5">
        <v>70</v>
      </c>
      <c r="J8" s="5"/>
      <c r="K8" s="5">
        <v>120</v>
      </c>
      <c r="L8" s="5">
        <f>45/2*3</f>
        <v>67.5</v>
      </c>
      <c r="M8" s="5"/>
      <c r="N8" s="5"/>
      <c r="O8" s="5"/>
      <c r="P8" s="5"/>
      <c r="Q8" s="5">
        <v>56</v>
      </c>
      <c r="R8" s="5"/>
      <c r="S8" s="5">
        <v>36</v>
      </c>
      <c r="T8" s="5">
        <v>360</v>
      </c>
      <c r="U8" s="5"/>
      <c r="V8" s="5"/>
      <c r="W8" s="5">
        <v>35</v>
      </c>
      <c r="X8" s="5"/>
      <c r="Y8" s="5"/>
      <c r="Z8" s="5">
        <v>250</v>
      </c>
      <c r="AA8" s="5">
        <v>150</v>
      </c>
      <c r="AB8" s="5">
        <v>150</v>
      </c>
      <c r="AC8" s="5">
        <v>230</v>
      </c>
      <c r="AD8" s="5"/>
      <c r="AE8" s="5">
        <v>150</v>
      </c>
      <c r="AF8" s="5">
        <v>198</v>
      </c>
      <c r="AG8" s="5">
        <v>95</v>
      </c>
      <c r="AH8" s="5">
        <v>40</v>
      </c>
      <c r="AI8" s="5"/>
      <c r="AJ8" s="5">
        <v>140</v>
      </c>
      <c r="AK8" s="5">
        <v>110</v>
      </c>
      <c r="AL8" s="26">
        <v>400</v>
      </c>
      <c r="AM8" s="26">
        <v>70</v>
      </c>
      <c r="AN8" s="26">
        <f>SUM(E8:AM8)</f>
        <v>2982.5</v>
      </c>
      <c r="AO8" s="46" t="s">
        <v>352</v>
      </c>
      <c r="AP8" s="56">
        <f>+Лист1!E9</f>
        <v>17.7</v>
      </c>
    </row>
    <row r="9" spans="1:42" ht="12.75">
      <c r="A9" s="81" t="s">
        <v>388</v>
      </c>
      <c r="B9" s="6" t="s">
        <v>99</v>
      </c>
      <c r="C9" s="9">
        <v>0.025</v>
      </c>
      <c r="D9" s="5" t="s">
        <v>100</v>
      </c>
      <c r="E9" s="5">
        <v>136</v>
      </c>
      <c r="F9" s="5">
        <v>100</v>
      </c>
      <c r="G9" s="5"/>
      <c r="H9" s="5"/>
      <c r="I9" s="5">
        <v>110</v>
      </c>
      <c r="J9" s="5"/>
      <c r="K9" s="5">
        <v>132</v>
      </c>
      <c r="L9" s="5">
        <f>63/2*3</f>
        <v>94.5</v>
      </c>
      <c r="M9" s="5"/>
      <c r="N9" s="5">
        <v>280</v>
      </c>
      <c r="O9" s="5"/>
      <c r="P9" s="5"/>
      <c r="Q9" s="5"/>
      <c r="R9" s="5">
        <v>720</v>
      </c>
      <c r="S9" s="5"/>
      <c r="T9" s="5"/>
      <c r="U9" s="5"/>
      <c r="V9" s="5"/>
      <c r="W9" s="5">
        <v>56</v>
      </c>
      <c r="X9" s="5">
        <v>672</v>
      </c>
      <c r="Y9" s="5">
        <v>336</v>
      </c>
      <c r="Z9" s="5"/>
      <c r="AA9" s="5">
        <v>100</v>
      </c>
      <c r="AB9" s="5">
        <v>300</v>
      </c>
      <c r="AC9" s="5">
        <v>230</v>
      </c>
      <c r="AD9" s="5">
        <v>720</v>
      </c>
      <c r="AE9" s="5">
        <v>300</v>
      </c>
      <c r="AF9" s="5">
        <v>396</v>
      </c>
      <c r="AG9" s="5">
        <v>150</v>
      </c>
      <c r="AH9" s="5"/>
      <c r="AI9" s="5"/>
      <c r="AJ9" s="5">
        <v>140</v>
      </c>
      <c r="AK9" s="5"/>
      <c r="AL9" s="26">
        <v>400</v>
      </c>
      <c r="AM9" s="26">
        <v>70</v>
      </c>
      <c r="AN9" s="26">
        <f aca="true" t="shared" si="0" ref="AN9:AN77">SUM(E9:AM9)</f>
        <v>5442.5</v>
      </c>
      <c r="AO9" s="46" t="s">
        <v>338</v>
      </c>
      <c r="AP9" s="56">
        <f>+Лист1!E10</f>
        <v>12.55</v>
      </c>
    </row>
    <row r="10" spans="1:42" ht="12.75">
      <c r="A10" s="81" t="s">
        <v>389</v>
      </c>
      <c r="B10" s="6" t="s">
        <v>208</v>
      </c>
      <c r="C10" s="9">
        <v>0.025</v>
      </c>
      <c r="D10" s="5" t="s">
        <v>100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26">
        <v>400</v>
      </c>
      <c r="AM10" s="26"/>
      <c r="AN10" s="26">
        <f t="shared" si="0"/>
        <v>400</v>
      </c>
      <c r="AO10" s="46" t="s">
        <v>338</v>
      </c>
      <c r="AP10" s="56">
        <f>+Лист1!E11</f>
        <v>11.6</v>
      </c>
    </row>
    <row r="11" spans="1:42" ht="12.75">
      <c r="A11" s="81" t="s">
        <v>390</v>
      </c>
      <c r="B11" s="6" t="s">
        <v>212</v>
      </c>
      <c r="C11" s="9">
        <v>0.015</v>
      </c>
      <c r="D11" s="5" t="s">
        <v>213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26">
        <v>200</v>
      </c>
      <c r="AM11" s="26"/>
      <c r="AN11" s="26">
        <f t="shared" si="0"/>
        <v>200</v>
      </c>
      <c r="AO11" s="46" t="s">
        <v>338</v>
      </c>
      <c r="AP11" s="100">
        <f>+Лист1!E12</f>
        <v>12.5</v>
      </c>
    </row>
    <row r="12" spans="1:42" ht="12.75">
      <c r="A12" s="81" t="s">
        <v>391</v>
      </c>
      <c r="B12" s="6" t="s">
        <v>209</v>
      </c>
      <c r="C12" s="9">
        <v>0.025</v>
      </c>
      <c r="D12" s="5" t="s">
        <v>100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26">
        <v>400</v>
      </c>
      <c r="AM12" s="26"/>
      <c r="AN12" s="26">
        <f t="shared" si="0"/>
        <v>400</v>
      </c>
      <c r="AO12" s="46" t="s">
        <v>338</v>
      </c>
      <c r="AP12" s="56">
        <f>+Лист1!E13</f>
        <v>11.52</v>
      </c>
    </row>
    <row r="13" spans="1:42" ht="12.75">
      <c r="A13" s="81" t="s">
        <v>392</v>
      </c>
      <c r="B13" s="6" t="s">
        <v>210</v>
      </c>
      <c r="C13" s="9">
        <v>0.025</v>
      </c>
      <c r="D13" s="5" t="s">
        <v>211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26">
        <v>3200</v>
      </c>
      <c r="AM13" s="26"/>
      <c r="AN13" s="26">
        <f t="shared" si="0"/>
        <v>3200</v>
      </c>
      <c r="AO13" s="46" t="s">
        <v>340</v>
      </c>
      <c r="AP13" s="100">
        <f>+Лист1!E14</f>
        <v>10</v>
      </c>
    </row>
    <row r="14" spans="1:42" ht="12.75">
      <c r="A14" s="81" t="s">
        <v>393</v>
      </c>
      <c r="B14" s="6" t="s">
        <v>101</v>
      </c>
      <c r="C14" s="9">
        <v>0.025</v>
      </c>
      <c r="D14" s="5" t="s">
        <v>100</v>
      </c>
      <c r="E14" s="5"/>
      <c r="F14" s="5"/>
      <c r="G14" s="5"/>
      <c r="H14" s="5">
        <v>336</v>
      </c>
      <c r="I14" s="5"/>
      <c r="J14" s="5"/>
      <c r="K14" s="5">
        <v>132</v>
      </c>
      <c r="L14" s="5"/>
      <c r="M14" s="5"/>
      <c r="N14" s="5">
        <v>280</v>
      </c>
      <c r="O14" s="5">
        <v>600</v>
      </c>
      <c r="P14" s="5"/>
      <c r="Q14" s="5"/>
      <c r="R14" s="5"/>
      <c r="S14" s="5"/>
      <c r="T14" s="5"/>
      <c r="U14" s="5">
        <v>320</v>
      </c>
      <c r="V14" s="5"/>
      <c r="W14" s="5">
        <v>28</v>
      </c>
      <c r="X14" s="5"/>
      <c r="Y14" s="5"/>
      <c r="Z14" s="5"/>
      <c r="AA14" s="5"/>
      <c r="AB14" s="5"/>
      <c r="AC14" s="5"/>
      <c r="AD14" s="5">
        <v>720</v>
      </c>
      <c r="AE14" s="5"/>
      <c r="AF14" s="5"/>
      <c r="AG14" s="5">
        <v>180</v>
      </c>
      <c r="AH14" s="5">
        <v>130</v>
      </c>
      <c r="AI14" s="5"/>
      <c r="AJ14" s="5"/>
      <c r="AK14" s="5">
        <v>220</v>
      </c>
      <c r="AL14" s="26">
        <v>2000</v>
      </c>
      <c r="AM14" s="26">
        <v>40</v>
      </c>
      <c r="AN14" s="26">
        <f t="shared" si="0"/>
        <v>4986</v>
      </c>
      <c r="AO14" s="46" t="s">
        <v>340</v>
      </c>
      <c r="AP14" s="56">
        <f>+Лист1!E15</f>
        <v>15.83</v>
      </c>
    </row>
    <row r="15" spans="1:42" ht="12.75">
      <c r="A15" s="81" t="s">
        <v>394</v>
      </c>
      <c r="B15" s="6" t="s">
        <v>128</v>
      </c>
      <c r="C15" s="9">
        <v>0.025</v>
      </c>
      <c r="D15" s="5" t="s">
        <v>100</v>
      </c>
      <c r="E15" s="5">
        <v>3070</v>
      </c>
      <c r="F15" s="5">
        <v>1500</v>
      </c>
      <c r="G15" s="5">
        <v>900</v>
      </c>
      <c r="H15" s="5">
        <v>2950</v>
      </c>
      <c r="I15" s="5">
        <v>600</v>
      </c>
      <c r="J15" s="5">
        <v>1000</v>
      </c>
      <c r="K15" s="5">
        <v>1000</v>
      </c>
      <c r="L15" s="5">
        <f>520/2*3</f>
        <v>780</v>
      </c>
      <c r="M15" s="5">
        <v>3000</v>
      </c>
      <c r="N15" s="5">
        <v>2200</v>
      </c>
      <c r="O15" s="5">
        <v>1840</v>
      </c>
      <c r="P15" s="5">
        <v>1040</v>
      </c>
      <c r="Q15" s="5">
        <v>750</v>
      </c>
      <c r="R15" s="5">
        <v>2600</v>
      </c>
      <c r="S15" s="5">
        <v>650</v>
      </c>
      <c r="T15" s="5">
        <v>450</v>
      </c>
      <c r="U15" s="5">
        <v>1200</v>
      </c>
      <c r="V15" s="5">
        <f>704/2*3</f>
        <v>1056</v>
      </c>
      <c r="W15" s="5">
        <v>780</v>
      </c>
      <c r="X15" s="5">
        <v>1392</v>
      </c>
      <c r="Y15" s="5">
        <v>1820</v>
      </c>
      <c r="Z15" s="5">
        <v>2600</v>
      </c>
      <c r="AA15" s="5">
        <v>1500</v>
      </c>
      <c r="AB15" s="5">
        <v>2500</v>
      </c>
      <c r="AC15" s="5">
        <v>1600</v>
      </c>
      <c r="AD15" s="5">
        <v>2400</v>
      </c>
      <c r="AE15" s="5">
        <v>2500</v>
      </c>
      <c r="AF15" s="5">
        <v>2300</v>
      </c>
      <c r="AG15" s="5">
        <v>1800</v>
      </c>
      <c r="AH15" s="5">
        <v>710</v>
      </c>
      <c r="AI15" s="5">
        <f>2160/2*3</f>
        <v>3240</v>
      </c>
      <c r="AJ15" s="5">
        <v>1750</v>
      </c>
      <c r="AK15" s="5">
        <v>1100</v>
      </c>
      <c r="AL15" s="26">
        <v>1740</v>
      </c>
      <c r="AM15" s="26">
        <v>400</v>
      </c>
      <c r="AN15" s="26">
        <f>SUM(E15:AM15)</f>
        <v>56718</v>
      </c>
      <c r="AO15" s="46" t="s">
        <v>339</v>
      </c>
      <c r="AP15" s="100">
        <f>+Лист1!E16</f>
        <v>18.2</v>
      </c>
    </row>
    <row r="16" spans="1:42" ht="12.75">
      <c r="A16" s="81" t="s">
        <v>395</v>
      </c>
      <c r="B16" s="6" t="s">
        <v>16</v>
      </c>
      <c r="C16" s="10">
        <v>0.25</v>
      </c>
      <c r="D16" s="5" t="s">
        <v>17</v>
      </c>
      <c r="E16" s="5">
        <v>29</v>
      </c>
      <c r="F16" s="5">
        <v>75</v>
      </c>
      <c r="G16" s="5">
        <v>68</v>
      </c>
      <c r="H16" s="5">
        <v>70</v>
      </c>
      <c r="I16" s="5">
        <v>70</v>
      </c>
      <c r="J16" s="5">
        <v>40</v>
      </c>
      <c r="K16" s="5">
        <v>15</v>
      </c>
      <c r="L16" s="5">
        <f>36/2*3</f>
        <v>54</v>
      </c>
      <c r="M16" s="5">
        <v>75</v>
      </c>
      <c r="N16" s="5">
        <v>60</v>
      </c>
      <c r="O16" s="5">
        <v>75</v>
      </c>
      <c r="P16" s="5">
        <v>40</v>
      </c>
      <c r="Q16" s="5">
        <v>20</v>
      </c>
      <c r="R16" s="5">
        <v>75</v>
      </c>
      <c r="S16" s="5">
        <v>18</v>
      </c>
      <c r="T16" s="5">
        <v>30</v>
      </c>
      <c r="U16" s="5">
        <v>20</v>
      </c>
      <c r="V16" s="5">
        <f>12/2*3</f>
        <v>18</v>
      </c>
      <c r="W16" s="5">
        <v>20</v>
      </c>
      <c r="X16" s="5">
        <v>15</v>
      </c>
      <c r="Y16" s="5">
        <v>25</v>
      </c>
      <c r="Z16" s="5">
        <v>35</v>
      </c>
      <c r="AA16" s="5">
        <v>50</v>
      </c>
      <c r="AB16" s="5">
        <v>50</v>
      </c>
      <c r="AC16" s="5">
        <v>110</v>
      </c>
      <c r="AD16" s="5">
        <v>75</v>
      </c>
      <c r="AE16" s="5">
        <v>60</v>
      </c>
      <c r="AF16" s="5">
        <v>45</v>
      </c>
      <c r="AG16" s="5">
        <v>50</v>
      </c>
      <c r="AH16" s="5">
        <v>15</v>
      </c>
      <c r="AI16" s="5">
        <f>50/2*3</f>
        <v>75</v>
      </c>
      <c r="AJ16" s="5">
        <v>50</v>
      </c>
      <c r="AK16" s="5">
        <v>48</v>
      </c>
      <c r="AL16" s="26">
        <v>50</v>
      </c>
      <c r="AM16" s="26">
        <v>10</v>
      </c>
      <c r="AN16" s="26">
        <f t="shared" si="0"/>
        <v>1635</v>
      </c>
      <c r="AO16" s="46" t="s">
        <v>341</v>
      </c>
      <c r="AP16" s="56">
        <f>+Лист1!E17</f>
        <v>78</v>
      </c>
    </row>
    <row r="17" spans="1:42" ht="12.75">
      <c r="A17" s="81" t="s">
        <v>359</v>
      </c>
      <c r="B17" s="6" t="s">
        <v>19</v>
      </c>
      <c r="C17" s="5" t="s">
        <v>20</v>
      </c>
      <c r="D17" s="5" t="s">
        <v>286</v>
      </c>
      <c r="E17" s="5">
        <v>115</v>
      </c>
      <c r="F17" s="5">
        <v>110</v>
      </c>
      <c r="G17" s="5">
        <v>70</v>
      </c>
      <c r="H17" s="5">
        <v>90</v>
      </c>
      <c r="I17" s="5">
        <v>50</v>
      </c>
      <c r="J17" s="5">
        <v>30</v>
      </c>
      <c r="K17" s="5">
        <v>90</v>
      </c>
      <c r="L17" s="5">
        <f>24/2*3</f>
        <v>36</v>
      </c>
      <c r="M17" s="5">
        <v>200</v>
      </c>
      <c r="N17" s="5">
        <v>180</v>
      </c>
      <c r="O17" s="5">
        <v>90</v>
      </c>
      <c r="P17" s="5">
        <v>100</v>
      </c>
      <c r="Q17" s="5">
        <v>60</v>
      </c>
      <c r="R17" s="5">
        <v>180</v>
      </c>
      <c r="S17" s="5">
        <v>72</v>
      </c>
      <c r="T17" s="5">
        <v>45</v>
      </c>
      <c r="U17" s="5">
        <v>90</v>
      </c>
      <c r="V17" s="5">
        <v>20</v>
      </c>
      <c r="W17" s="5">
        <v>80</v>
      </c>
      <c r="X17" s="5">
        <v>60</v>
      </c>
      <c r="Y17" s="5">
        <v>105</v>
      </c>
      <c r="Z17" s="5">
        <v>48</v>
      </c>
      <c r="AA17" s="5"/>
      <c r="AB17" s="5">
        <v>260</v>
      </c>
      <c r="AC17" s="5">
        <v>90</v>
      </c>
      <c r="AD17" s="5">
        <v>300</v>
      </c>
      <c r="AE17" s="5">
        <v>68</v>
      </c>
      <c r="AF17" s="5">
        <v>50</v>
      </c>
      <c r="AG17" s="5">
        <v>270</v>
      </c>
      <c r="AH17" s="5"/>
      <c r="AI17" s="5">
        <f>90/2*3</f>
        <v>135</v>
      </c>
      <c r="AJ17" s="5">
        <v>158</v>
      </c>
      <c r="AK17" s="5">
        <v>52</v>
      </c>
      <c r="AL17" s="26">
        <v>90</v>
      </c>
      <c r="AM17" s="26"/>
      <c r="AN17" s="26">
        <f t="shared" si="0"/>
        <v>3394</v>
      </c>
      <c r="AO17" s="46" t="s">
        <v>341</v>
      </c>
      <c r="AP17" s="56">
        <f>+Лист1!E18</f>
        <v>22.44</v>
      </c>
    </row>
    <row r="18" spans="1:42" ht="12.75">
      <c r="A18" s="81" t="s">
        <v>360</v>
      </c>
      <c r="B18" s="6" t="s">
        <v>130</v>
      </c>
      <c r="C18" s="10">
        <v>0.05</v>
      </c>
      <c r="D18" s="5" t="s">
        <v>42</v>
      </c>
      <c r="E18" s="5">
        <v>342</v>
      </c>
      <c r="F18" s="5">
        <v>110</v>
      </c>
      <c r="G18" s="5">
        <v>53</v>
      </c>
      <c r="H18" s="5">
        <v>220</v>
      </c>
      <c r="I18" s="5">
        <v>75</v>
      </c>
      <c r="J18" s="5">
        <v>80</v>
      </c>
      <c r="K18" s="5">
        <v>65</v>
      </c>
      <c r="L18" s="5">
        <f>84/2*3</f>
        <v>126</v>
      </c>
      <c r="M18" s="5">
        <v>180</v>
      </c>
      <c r="N18" s="5">
        <v>150</v>
      </c>
      <c r="O18" s="5">
        <v>180</v>
      </c>
      <c r="P18" s="5">
        <v>182</v>
      </c>
      <c r="Q18" s="5">
        <v>90</v>
      </c>
      <c r="R18" s="5">
        <v>90</v>
      </c>
      <c r="S18" s="5">
        <v>60</v>
      </c>
      <c r="T18" s="5">
        <v>84</v>
      </c>
      <c r="U18" s="5">
        <v>50</v>
      </c>
      <c r="V18" s="5">
        <f>80/2*3</f>
        <v>120</v>
      </c>
      <c r="W18" s="5">
        <v>60</v>
      </c>
      <c r="X18" s="5">
        <v>22</v>
      </c>
      <c r="Y18" s="5">
        <v>192</v>
      </c>
      <c r="Z18" s="5">
        <v>160</v>
      </c>
      <c r="AA18" s="5">
        <v>200</v>
      </c>
      <c r="AB18" s="5">
        <v>150</v>
      </c>
      <c r="AC18" s="5">
        <v>120</v>
      </c>
      <c r="AD18" s="5">
        <v>600</v>
      </c>
      <c r="AE18" s="5">
        <v>182</v>
      </c>
      <c r="AF18" s="5">
        <v>220</v>
      </c>
      <c r="AG18" s="5">
        <v>220</v>
      </c>
      <c r="AH18" s="5">
        <v>74</v>
      </c>
      <c r="AI18" s="5">
        <f>135/2*3</f>
        <v>202.5</v>
      </c>
      <c r="AJ18" s="5">
        <v>230</v>
      </c>
      <c r="AK18" s="5">
        <v>55</v>
      </c>
      <c r="AL18" s="26">
        <v>400</v>
      </c>
      <c r="AM18" s="26">
        <v>60</v>
      </c>
      <c r="AN18" s="26">
        <f t="shared" si="0"/>
        <v>5404.5</v>
      </c>
      <c r="AO18" s="46" t="s">
        <v>340</v>
      </c>
      <c r="AP18" s="56">
        <f>+Лист1!E19</f>
        <v>86</v>
      </c>
    </row>
    <row r="19" spans="1:42" ht="12.75">
      <c r="A19" s="81" t="s">
        <v>361</v>
      </c>
      <c r="B19" s="6" t="s">
        <v>129</v>
      </c>
      <c r="C19" s="10">
        <v>0.15</v>
      </c>
      <c r="D19" s="5" t="s">
        <v>100</v>
      </c>
      <c r="E19" s="5">
        <v>166</v>
      </c>
      <c r="F19" s="5">
        <v>50</v>
      </c>
      <c r="G19" s="5"/>
      <c r="H19" s="5">
        <v>66</v>
      </c>
      <c r="I19" s="5">
        <v>60</v>
      </c>
      <c r="J19" s="5">
        <v>70</v>
      </c>
      <c r="K19" s="5">
        <v>30</v>
      </c>
      <c r="L19" s="5">
        <f>74/2*3</f>
        <v>111</v>
      </c>
      <c r="M19" s="5">
        <v>160</v>
      </c>
      <c r="N19" s="5">
        <v>72</v>
      </c>
      <c r="O19" s="5">
        <v>130</v>
      </c>
      <c r="P19" s="5">
        <v>52</v>
      </c>
      <c r="Q19" s="5">
        <v>39</v>
      </c>
      <c r="R19" s="5">
        <v>160</v>
      </c>
      <c r="S19" s="5">
        <v>48</v>
      </c>
      <c r="T19" s="5">
        <v>45</v>
      </c>
      <c r="U19" s="5">
        <v>60</v>
      </c>
      <c r="V19" s="5">
        <f>16/2*3</f>
        <v>24</v>
      </c>
      <c r="W19" s="5">
        <v>26</v>
      </c>
      <c r="X19" s="5">
        <v>144</v>
      </c>
      <c r="Y19" s="5">
        <v>96</v>
      </c>
      <c r="Z19" s="5">
        <v>90</v>
      </c>
      <c r="AA19" s="5">
        <v>60</v>
      </c>
      <c r="AB19" s="5">
        <v>150</v>
      </c>
      <c r="AC19" s="5"/>
      <c r="AD19" s="5">
        <v>144</v>
      </c>
      <c r="AE19" s="5">
        <v>260</v>
      </c>
      <c r="AF19" s="5">
        <v>72</v>
      </c>
      <c r="AG19" s="5">
        <v>100</v>
      </c>
      <c r="AH19" s="5">
        <v>26</v>
      </c>
      <c r="AI19" s="5">
        <f>144/2*3</f>
        <v>216</v>
      </c>
      <c r="AJ19" s="5">
        <v>80</v>
      </c>
      <c r="AK19" s="5">
        <v>130</v>
      </c>
      <c r="AL19" s="26">
        <v>200</v>
      </c>
      <c r="AM19" s="26">
        <v>50</v>
      </c>
      <c r="AN19" s="26">
        <f t="shared" si="0"/>
        <v>3187</v>
      </c>
      <c r="AO19" s="46" t="s">
        <v>340</v>
      </c>
      <c r="AP19" s="56">
        <f>+Лист1!E20</f>
        <v>20.3</v>
      </c>
    </row>
    <row r="20" spans="1:42" ht="12.75">
      <c r="A20" s="81" t="s">
        <v>362</v>
      </c>
      <c r="B20" s="13" t="s">
        <v>149</v>
      </c>
      <c r="C20" s="10">
        <v>0.45</v>
      </c>
      <c r="D20" s="5" t="s">
        <v>21</v>
      </c>
      <c r="E20" s="5"/>
      <c r="F20" s="5">
        <v>12</v>
      </c>
      <c r="G20" s="5"/>
      <c r="H20" s="5">
        <v>40</v>
      </c>
      <c r="I20" s="5">
        <v>25</v>
      </c>
      <c r="J20" s="5">
        <v>15</v>
      </c>
      <c r="K20" s="5">
        <v>20</v>
      </c>
      <c r="L20" s="5">
        <f>4/2*3</f>
        <v>6</v>
      </c>
      <c r="M20" s="5">
        <v>30</v>
      </c>
      <c r="N20" s="5">
        <v>30</v>
      </c>
      <c r="O20" s="5">
        <v>30</v>
      </c>
      <c r="P20" s="5"/>
      <c r="Q20" s="5">
        <v>26</v>
      </c>
      <c r="R20" s="5">
        <v>40</v>
      </c>
      <c r="S20" s="5">
        <v>12</v>
      </c>
      <c r="T20" s="5">
        <v>30</v>
      </c>
      <c r="U20" s="5"/>
      <c r="V20" s="5"/>
      <c r="W20" s="5">
        <v>26</v>
      </c>
      <c r="X20" s="5">
        <v>36</v>
      </c>
      <c r="Y20" s="5">
        <v>36</v>
      </c>
      <c r="Z20" s="5">
        <v>50</v>
      </c>
      <c r="AA20" s="5"/>
      <c r="AB20" s="5">
        <v>20</v>
      </c>
      <c r="AC20" s="5">
        <v>45</v>
      </c>
      <c r="AD20" s="5">
        <v>80</v>
      </c>
      <c r="AE20" s="5">
        <v>30</v>
      </c>
      <c r="AF20" s="5">
        <v>30</v>
      </c>
      <c r="AG20" s="5">
        <v>30</v>
      </c>
      <c r="AH20" s="5">
        <v>13</v>
      </c>
      <c r="AI20" s="5">
        <f>30/2*3</f>
        <v>45</v>
      </c>
      <c r="AJ20" s="5">
        <v>20</v>
      </c>
      <c r="AK20" s="5"/>
      <c r="AL20" s="26">
        <v>80</v>
      </c>
      <c r="AM20" s="26">
        <v>35</v>
      </c>
      <c r="AN20" s="26">
        <f t="shared" si="0"/>
        <v>892</v>
      </c>
      <c r="AO20" s="46" t="s">
        <v>340</v>
      </c>
      <c r="AP20" s="56">
        <f>+Лист1!E21</f>
        <v>129.5</v>
      </c>
    </row>
    <row r="21" spans="1:42" ht="12.75">
      <c r="A21" s="81" t="s">
        <v>363</v>
      </c>
      <c r="B21" s="13" t="s">
        <v>148</v>
      </c>
      <c r="C21" s="10">
        <v>0.5</v>
      </c>
      <c r="D21" s="5" t="s">
        <v>109</v>
      </c>
      <c r="E21" s="5">
        <v>62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40</v>
      </c>
      <c r="Q21" s="5"/>
      <c r="R21" s="5"/>
      <c r="S21" s="5"/>
      <c r="T21" s="5">
        <v>30</v>
      </c>
      <c r="U21" s="5">
        <v>20</v>
      </c>
      <c r="V21" s="5"/>
      <c r="W21" s="5"/>
      <c r="X21" s="5"/>
      <c r="Y21" s="5"/>
      <c r="Z21" s="5"/>
      <c r="AA21" s="5">
        <v>9</v>
      </c>
      <c r="AB21" s="5">
        <v>20</v>
      </c>
      <c r="AC21" s="5"/>
      <c r="AD21" s="5"/>
      <c r="AE21" s="5"/>
      <c r="AF21" s="5"/>
      <c r="AG21" s="5">
        <v>10</v>
      </c>
      <c r="AH21" s="5"/>
      <c r="AI21" s="5"/>
      <c r="AJ21" s="5"/>
      <c r="AK21" s="5">
        <v>18</v>
      </c>
      <c r="AL21" s="26">
        <v>80</v>
      </c>
      <c r="AM21" s="26"/>
      <c r="AN21" s="26">
        <f t="shared" si="0"/>
        <v>289</v>
      </c>
      <c r="AO21" s="46" t="s">
        <v>340</v>
      </c>
      <c r="AP21" s="56">
        <f>+Лист1!E22</f>
        <v>130</v>
      </c>
    </row>
    <row r="22" spans="1:42" ht="12.75">
      <c r="A22" s="81" t="s">
        <v>364</v>
      </c>
      <c r="B22" s="13" t="s">
        <v>288</v>
      </c>
      <c r="C22" s="10">
        <v>0.18</v>
      </c>
      <c r="D22" s="5" t="s">
        <v>289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6"/>
      <c r="AM22" s="26"/>
      <c r="AN22" s="26">
        <f t="shared" si="0"/>
        <v>0</v>
      </c>
      <c r="AO22" s="46"/>
      <c r="AP22" s="56">
        <f>+Лист1!E23</f>
        <v>4.41</v>
      </c>
    </row>
    <row r="23" spans="1:42" s="75" customFormat="1" ht="12.75">
      <c r="A23" s="83"/>
      <c r="B23" s="74" t="s">
        <v>357</v>
      </c>
      <c r="C23" s="89"/>
      <c r="D23" s="73"/>
      <c r="E23" s="73">
        <f>SUMPRODUCT(E8:E22,$AP8:$AP22)</f>
        <v>105070.59999999999</v>
      </c>
      <c r="F23" s="73">
        <f aca="true" t="shared" si="1" ref="F23:AN23">SUMPRODUCT(F8:F22,$AP8:$AP22)</f>
        <v>48902.4</v>
      </c>
      <c r="G23" s="73">
        <f t="shared" si="1"/>
        <v>27812.8</v>
      </c>
      <c r="H23" s="73">
        <f t="shared" si="1"/>
        <v>94636.38</v>
      </c>
      <c r="I23" s="73">
        <f t="shared" si="1"/>
        <v>31027</v>
      </c>
      <c r="J23" s="73">
        <f t="shared" si="1"/>
        <v>32236.7</v>
      </c>
      <c r="K23" s="73">
        <f t="shared" si="1"/>
        <v>36048.759999999995</v>
      </c>
      <c r="L23" s="73">
        <f t="shared" si="1"/>
        <v>35462.865</v>
      </c>
      <c r="M23" s="73">
        <f t="shared" si="1"/>
        <v>87551</v>
      </c>
      <c r="N23" s="73">
        <f t="shared" si="1"/>
        <v>74952.20000000001</v>
      </c>
      <c r="O23" s="73">
        <f t="shared" si="1"/>
        <v>72859.6</v>
      </c>
      <c r="P23" s="73">
        <f t="shared" si="1"/>
        <v>46199.6</v>
      </c>
      <c r="Q23" s="73">
        <f t="shared" si="1"/>
        <v>29446.300000000003</v>
      </c>
      <c r="R23" s="73">
        <f t="shared" si="1"/>
        <v>82413.2</v>
      </c>
      <c r="S23" s="73">
        <f t="shared" si="1"/>
        <v>23175.280000000002</v>
      </c>
      <c r="T23" s="73">
        <f t="shared" si="1"/>
        <v>33834.3</v>
      </c>
      <c r="U23" s="73">
        <f t="shared" si="1"/>
        <v>38603.2</v>
      </c>
      <c r="V23" s="73">
        <f t="shared" si="1"/>
        <v>31879.2</v>
      </c>
      <c r="W23" s="73">
        <f t="shared" si="1"/>
        <v>28371.54</v>
      </c>
      <c r="X23" s="73">
        <f t="shared" si="1"/>
        <v>45761.6</v>
      </c>
      <c r="Y23" s="73">
        <f t="shared" si="1"/>
        <v>64769.8</v>
      </c>
      <c r="Z23" s="73">
        <f t="shared" si="1"/>
        <v>77614.12</v>
      </c>
      <c r="AA23" s="73">
        <f t="shared" si="1"/>
        <v>54698</v>
      </c>
      <c r="AB23" s="73">
        <f t="shared" si="1"/>
        <v>82789.4</v>
      </c>
      <c r="AC23" s="73">
        <f t="shared" si="1"/>
        <v>62824.6</v>
      </c>
      <c r="AD23" s="73">
        <f t="shared" si="1"/>
        <v>141578.80000000002</v>
      </c>
      <c r="AE23" s="73">
        <f t="shared" si="1"/>
        <v>82940.92</v>
      </c>
      <c r="AF23" s="73">
        <f t="shared" si="1"/>
        <v>79233</v>
      </c>
      <c r="AG23" s="73">
        <f t="shared" si="1"/>
        <v>75267.20000000001</v>
      </c>
      <c r="AH23" s="73">
        <f t="shared" si="1"/>
        <v>25433.2</v>
      </c>
      <c r="AI23" s="73">
        <f t="shared" si="1"/>
        <v>95474.7</v>
      </c>
      <c r="AJ23" s="73">
        <f t="shared" si="1"/>
        <v>67524.51999999999</v>
      </c>
      <c r="AK23" s="73">
        <f t="shared" si="1"/>
        <v>40069.479999999996</v>
      </c>
      <c r="AL23" s="73">
        <f t="shared" si="1"/>
        <v>184315.6</v>
      </c>
      <c r="AM23" s="73">
        <f t="shared" si="1"/>
        <v>21518.2</v>
      </c>
      <c r="AN23" s="73">
        <f t="shared" si="1"/>
        <v>2162296.0650000004</v>
      </c>
      <c r="AO23" s="90"/>
      <c r="AP23" s="91"/>
    </row>
    <row r="24" spans="1:42" s="62" customFormat="1" ht="12.75">
      <c r="A24" s="112" t="s">
        <v>15</v>
      </c>
      <c r="B24" s="63" t="s">
        <v>22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113"/>
      <c r="AM24" s="113"/>
      <c r="AN24" s="113"/>
      <c r="AO24" s="114"/>
      <c r="AP24" s="61"/>
    </row>
    <row r="25" spans="1:42" ht="12.75">
      <c r="A25" s="81" t="s">
        <v>365</v>
      </c>
      <c r="B25" s="6" t="s">
        <v>23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6"/>
      <c r="AM25" s="26"/>
      <c r="AN25" s="26"/>
      <c r="AO25" s="46"/>
      <c r="AP25" s="56"/>
    </row>
    <row r="26" spans="1:42" ht="12.75">
      <c r="A26" s="81"/>
      <c r="B26" s="6" t="s">
        <v>24</v>
      </c>
      <c r="C26" s="5" t="s">
        <v>25</v>
      </c>
      <c r="D26" s="5" t="s">
        <v>26</v>
      </c>
      <c r="E26" s="5">
        <v>126</v>
      </c>
      <c r="F26" s="5">
        <v>360</v>
      </c>
      <c r="G26" s="5">
        <v>68</v>
      </c>
      <c r="H26" s="5">
        <v>200</v>
      </c>
      <c r="I26" s="5">
        <v>40</v>
      </c>
      <c r="J26" s="5"/>
      <c r="K26" s="5">
        <v>54</v>
      </c>
      <c r="L26" s="5"/>
      <c r="M26" s="5">
        <v>250</v>
      </c>
      <c r="N26" s="5"/>
      <c r="O26" s="5"/>
      <c r="P26" s="5"/>
      <c r="Q26" s="5"/>
      <c r="R26" s="5">
        <v>250</v>
      </c>
      <c r="S26" s="5">
        <v>120</v>
      </c>
      <c r="T26" s="5">
        <v>75</v>
      </c>
      <c r="U26" s="5">
        <v>150</v>
      </c>
      <c r="V26" s="5">
        <f>48/2*3</f>
        <v>72</v>
      </c>
      <c r="W26" s="5">
        <v>100</v>
      </c>
      <c r="X26" s="5"/>
      <c r="Y26" s="5">
        <v>260</v>
      </c>
      <c r="Z26" s="5">
        <v>170</v>
      </c>
      <c r="AA26" s="5">
        <v>150</v>
      </c>
      <c r="AB26" s="5"/>
      <c r="AC26" s="5"/>
      <c r="AD26" s="5">
        <v>150</v>
      </c>
      <c r="AE26" s="5"/>
      <c r="AF26" s="5"/>
      <c r="AG26" s="5">
        <v>250</v>
      </c>
      <c r="AH26" s="5"/>
      <c r="AI26" s="5">
        <f>50/2*3</f>
        <v>75</v>
      </c>
      <c r="AJ26" s="5">
        <v>300</v>
      </c>
      <c r="AK26" s="5">
        <v>140</v>
      </c>
      <c r="AL26" s="26">
        <v>500</v>
      </c>
      <c r="AM26" s="26">
        <v>200</v>
      </c>
      <c r="AN26" s="26">
        <f t="shared" si="0"/>
        <v>4060</v>
      </c>
      <c r="AO26" s="46" t="s">
        <v>340</v>
      </c>
      <c r="AP26" s="56">
        <f>+Лист1!E27</f>
        <v>160</v>
      </c>
    </row>
    <row r="27" spans="1:42" ht="12.75">
      <c r="A27" s="81" t="s">
        <v>366</v>
      </c>
      <c r="B27" s="6" t="s">
        <v>110</v>
      </c>
      <c r="C27" s="5" t="s">
        <v>25</v>
      </c>
      <c r="D27" s="5" t="s">
        <v>109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6"/>
      <c r="AM27" s="26"/>
      <c r="AN27" s="26">
        <f t="shared" si="0"/>
        <v>0</v>
      </c>
      <c r="AO27" s="46"/>
      <c r="AP27" s="56"/>
    </row>
    <row r="28" spans="1:42" ht="12.75">
      <c r="A28" s="81"/>
      <c r="B28" s="6" t="s">
        <v>165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6"/>
      <c r="AM28" s="26"/>
      <c r="AN28" s="26">
        <f t="shared" si="0"/>
        <v>0</v>
      </c>
      <c r="AO28" s="46"/>
      <c r="AP28" s="56"/>
    </row>
    <row r="29" spans="1:42" ht="12.75">
      <c r="A29" s="81"/>
      <c r="B29" s="58" t="s">
        <v>326</v>
      </c>
      <c r="C29" s="5"/>
      <c r="D29" s="5"/>
      <c r="E29" s="5">
        <v>139</v>
      </c>
      <c r="F29" s="5">
        <v>120</v>
      </c>
      <c r="G29" s="5"/>
      <c r="H29" s="5">
        <v>200</v>
      </c>
      <c r="I29" s="5">
        <v>80</v>
      </c>
      <c r="J29" s="5">
        <v>210</v>
      </c>
      <c r="K29" s="5"/>
      <c r="L29" s="5">
        <f>60/2*3</f>
        <v>90</v>
      </c>
      <c r="M29" s="5">
        <v>150</v>
      </c>
      <c r="N29" s="5">
        <v>370</v>
      </c>
      <c r="O29" s="5">
        <v>900</v>
      </c>
      <c r="P29" s="5">
        <v>160</v>
      </c>
      <c r="Q29" s="5">
        <v>120</v>
      </c>
      <c r="R29" s="5">
        <v>300</v>
      </c>
      <c r="S29" s="5">
        <v>100</v>
      </c>
      <c r="T29" s="5">
        <v>75</v>
      </c>
      <c r="U29" s="5">
        <v>70</v>
      </c>
      <c r="V29" s="5"/>
      <c r="W29" s="5">
        <v>80</v>
      </c>
      <c r="X29" s="5">
        <v>180</v>
      </c>
      <c r="Y29" s="5">
        <v>130</v>
      </c>
      <c r="Z29" s="5">
        <v>210</v>
      </c>
      <c r="AA29" s="5">
        <v>100</v>
      </c>
      <c r="AB29" s="5">
        <v>500</v>
      </c>
      <c r="AC29" s="5">
        <v>300</v>
      </c>
      <c r="AD29" s="5">
        <v>150</v>
      </c>
      <c r="AE29" s="5">
        <v>800</v>
      </c>
      <c r="AF29" s="5">
        <v>212</v>
      </c>
      <c r="AG29" s="5">
        <v>400</v>
      </c>
      <c r="AH29" s="5">
        <v>190</v>
      </c>
      <c r="AI29" s="5">
        <f>80/2*3</f>
        <v>120</v>
      </c>
      <c r="AJ29" s="5"/>
      <c r="AK29" s="5">
        <v>75</v>
      </c>
      <c r="AL29" s="26"/>
      <c r="AM29" s="26"/>
      <c r="AN29" s="26">
        <f t="shared" si="0"/>
        <v>6531</v>
      </c>
      <c r="AO29" s="46" t="s">
        <v>340</v>
      </c>
      <c r="AP29" s="56">
        <f>+Лист1!E30</f>
        <v>135</v>
      </c>
    </row>
    <row r="30" spans="1:42" ht="12.75">
      <c r="A30" s="81" t="s">
        <v>367</v>
      </c>
      <c r="B30" s="6" t="s">
        <v>115</v>
      </c>
      <c r="C30" s="5" t="s">
        <v>25</v>
      </c>
      <c r="D30" s="5" t="s">
        <v>26</v>
      </c>
      <c r="E30" s="31">
        <v>176</v>
      </c>
      <c r="F30" s="31">
        <v>110</v>
      </c>
      <c r="G30" s="31">
        <v>30</v>
      </c>
      <c r="H30" s="31">
        <v>190</v>
      </c>
      <c r="I30" s="31">
        <v>20</v>
      </c>
      <c r="J30" s="31">
        <v>85</v>
      </c>
      <c r="K30" s="31">
        <v>50</v>
      </c>
      <c r="L30" s="31">
        <f>20/2*3</f>
        <v>30</v>
      </c>
      <c r="M30" s="31">
        <v>160</v>
      </c>
      <c r="N30" s="31">
        <v>64</v>
      </c>
      <c r="O30" s="31">
        <v>120</v>
      </c>
      <c r="P30" s="31">
        <v>100</v>
      </c>
      <c r="Q30" s="31">
        <v>35</v>
      </c>
      <c r="R30" s="31">
        <v>45</v>
      </c>
      <c r="S30" s="31">
        <v>60</v>
      </c>
      <c r="T30" s="31">
        <v>60</v>
      </c>
      <c r="U30" s="31">
        <v>50</v>
      </c>
      <c r="V30" s="31">
        <f>48/2*3</f>
        <v>72</v>
      </c>
      <c r="W30" s="31">
        <v>35</v>
      </c>
      <c r="X30" s="31">
        <v>72</v>
      </c>
      <c r="Y30" s="31">
        <v>130</v>
      </c>
      <c r="Z30" s="31">
        <v>30</v>
      </c>
      <c r="AA30" s="31">
        <v>60</v>
      </c>
      <c r="AB30" s="31">
        <v>50</v>
      </c>
      <c r="AC30" s="31">
        <v>140</v>
      </c>
      <c r="AD30" s="31">
        <v>200</v>
      </c>
      <c r="AE30" s="31">
        <v>80</v>
      </c>
      <c r="AF30" s="31">
        <v>72</v>
      </c>
      <c r="AG30" s="31">
        <v>90</v>
      </c>
      <c r="AH30" s="31">
        <v>22</v>
      </c>
      <c r="AI30" s="31">
        <f>100/2*3</f>
        <v>150</v>
      </c>
      <c r="AJ30" s="31">
        <v>110</v>
      </c>
      <c r="AK30" s="31">
        <v>60</v>
      </c>
      <c r="AL30" s="40">
        <v>40</v>
      </c>
      <c r="AM30" s="40">
        <v>40</v>
      </c>
      <c r="AN30" s="26">
        <f t="shared" si="0"/>
        <v>2838</v>
      </c>
      <c r="AO30" s="46" t="s">
        <v>340</v>
      </c>
      <c r="AP30" s="56">
        <f>+Лист1!E31</f>
        <v>99</v>
      </c>
    </row>
    <row r="31" spans="1:42" ht="12.75">
      <c r="A31" s="81" t="s">
        <v>368</v>
      </c>
      <c r="B31" s="6" t="s">
        <v>104</v>
      </c>
      <c r="C31" s="5" t="s">
        <v>91</v>
      </c>
      <c r="D31" s="5" t="s">
        <v>26</v>
      </c>
      <c r="E31" s="5">
        <v>136</v>
      </c>
      <c r="F31" s="5">
        <v>80</v>
      </c>
      <c r="G31" s="5">
        <v>45</v>
      </c>
      <c r="H31" s="5"/>
      <c r="I31" s="5">
        <v>25</v>
      </c>
      <c r="J31" s="5">
        <v>20</v>
      </c>
      <c r="K31" s="5">
        <v>78</v>
      </c>
      <c r="L31" s="5"/>
      <c r="M31" s="5"/>
      <c r="N31" s="5">
        <v>64</v>
      </c>
      <c r="O31" s="5"/>
      <c r="P31" s="5">
        <v>100</v>
      </c>
      <c r="Q31" s="5">
        <v>30</v>
      </c>
      <c r="R31" s="5">
        <v>85</v>
      </c>
      <c r="S31" s="5">
        <v>60</v>
      </c>
      <c r="T31" s="5">
        <v>45</v>
      </c>
      <c r="U31" s="5"/>
      <c r="V31" s="5"/>
      <c r="W31" s="5">
        <v>18</v>
      </c>
      <c r="X31" s="5">
        <v>72</v>
      </c>
      <c r="Y31" s="5">
        <v>24</v>
      </c>
      <c r="Z31" s="5">
        <v>20</v>
      </c>
      <c r="AA31" s="5">
        <v>45</v>
      </c>
      <c r="AB31" s="5"/>
      <c r="AC31" s="5">
        <v>50</v>
      </c>
      <c r="AD31" s="5">
        <v>150</v>
      </c>
      <c r="AE31" s="5"/>
      <c r="AF31" s="5">
        <v>48</v>
      </c>
      <c r="AG31" s="5">
        <v>100</v>
      </c>
      <c r="AH31" s="5">
        <v>21</v>
      </c>
      <c r="AI31" s="5">
        <f>40/2*3</f>
        <v>60</v>
      </c>
      <c r="AJ31" s="5">
        <v>50</v>
      </c>
      <c r="AK31" s="5">
        <v>25</v>
      </c>
      <c r="AL31" s="26">
        <v>100</v>
      </c>
      <c r="AM31" s="26">
        <v>30</v>
      </c>
      <c r="AN31" s="26">
        <f t="shared" si="0"/>
        <v>1581</v>
      </c>
      <c r="AO31" s="46" t="s">
        <v>340</v>
      </c>
      <c r="AP31" s="56">
        <f>+Лист1!E32</f>
        <v>112</v>
      </c>
    </row>
    <row r="32" spans="1:42" ht="12.75">
      <c r="A32" s="81" t="s">
        <v>369</v>
      </c>
      <c r="B32" s="6" t="s">
        <v>214</v>
      </c>
      <c r="C32" s="5" t="s">
        <v>91</v>
      </c>
      <c r="D32" s="5" t="s">
        <v>111</v>
      </c>
      <c r="E32" s="5"/>
      <c r="F32" s="5"/>
      <c r="G32" s="5">
        <v>45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6">
        <v>100</v>
      </c>
      <c r="AM32" s="26"/>
      <c r="AN32" s="26">
        <f t="shared" si="0"/>
        <v>145</v>
      </c>
      <c r="AO32" s="46" t="s">
        <v>340</v>
      </c>
      <c r="AP32" s="56">
        <f>+Лист1!E33</f>
        <v>88</v>
      </c>
    </row>
    <row r="33" spans="1:42" ht="12.75">
      <c r="A33" s="81" t="s">
        <v>370</v>
      </c>
      <c r="B33" s="6" t="s">
        <v>116</v>
      </c>
      <c r="C33" s="5" t="s">
        <v>91</v>
      </c>
      <c r="D33" s="5" t="s">
        <v>111</v>
      </c>
      <c r="E33" s="32"/>
      <c r="F33" s="32"/>
      <c r="G33" s="32"/>
      <c r="H33" s="32"/>
      <c r="I33" s="32">
        <v>15</v>
      </c>
      <c r="J33" s="32"/>
      <c r="K33" s="32"/>
      <c r="L33" s="32">
        <f>44/2*3</f>
        <v>66</v>
      </c>
      <c r="M33" s="32"/>
      <c r="N33" s="32"/>
      <c r="O33" s="32">
        <v>72</v>
      </c>
      <c r="P33" s="32"/>
      <c r="Q33" s="32"/>
      <c r="R33" s="32">
        <v>85</v>
      </c>
      <c r="S33" s="32"/>
      <c r="T33" s="32"/>
      <c r="U33" s="32">
        <v>50</v>
      </c>
      <c r="V33" s="32"/>
      <c r="W33" s="32">
        <v>12</v>
      </c>
      <c r="X33" s="32"/>
      <c r="Y33" s="32">
        <v>24</v>
      </c>
      <c r="Z33" s="32">
        <v>60</v>
      </c>
      <c r="AA33" s="32"/>
      <c r="AB33" s="32">
        <v>70</v>
      </c>
      <c r="AC33" s="32"/>
      <c r="AD33" s="32"/>
      <c r="AE33" s="32">
        <v>40</v>
      </c>
      <c r="AF33" s="32">
        <v>36</v>
      </c>
      <c r="AG33" s="32">
        <v>90</v>
      </c>
      <c r="AH33" s="32">
        <v>21</v>
      </c>
      <c r="AI33" s="32">
        <f>40/2*3</f>
        <v>60</v>
      </c>
      <c r="AJ33" s="32"/>
      <c r="AK33" s="32"/>
      <c r="AL33" s="41">
        <v>100</v>
      </c>
      <c r="AM33" s="41">
        <v>40</v>
      </c>
      <c r="AN33" s="26">
        <f t="shared" si="0"/>
        <v>841</v>
      </c>
      <c r="AO33" s="46" t="s">
        <v>340</v>
      </c>
      <c r="AP33" s="56">
        <f>+Лист1!E34</f>
        <v>137</v>
      </c>
    </row>
    <row r="34" spans="1:42" ht="12.75">
      <c r="A34" s="81" t="s">
        <v>371</v>
      </c>
      <c r="B34" s="6" t="s">
        <v>117</v>
      </c>
      <c r="C34" s="5" t="s">
        <v>91</v>
      </c>
      <c r="D34" s="5" t="s">
        <v>26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6">
        <v>50</v>
      </c>
      <c r="AM34" s="26"/>
      <c r="AN34" s="26">
        <f t="shared" si="0"/>
        <v>50</v>
      </c>
      <c r="AO34" s="46" t="s">
        <v>340</v>
      </c>
      <c r="AP34" s="56">
        <f>+Лист1!E35</f>
        <v>150</v>
      </c>
    </row>
    <row r="35" spans="1:42" ht="12.75">
      <c r="A35" s="81" t="s">
        <v>372</v>
      </c>
      <c r="B35" s="6" t="s">
        <v>215</v>
      </c>
      <c r="C35" s="5" t="s">
        <v>91</v>
      </c>
      <c r="D35" s="5" t="s">
        <v>111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6">
        <v>50</v>
      </c>
      <c r="AM35" s="26"/>
      <c r="AN35" s="26">
        <f t="shared" si="0"/>
        <v>50</v>
      </c>
      <c r="AO35" s="46" t="s">
        <v>340</v>
      </c>
      <c r="AP35" s="100">
        <f>+Лист1!E36</f>
        <v>150</v>
      </c>
    </row>
    <row r="36" spans="1:42" ht="12.75">
      <c r="A36" s="81"/>
      <c r="B36" s="74" t="s">
        <v>357</v>
      </c>
      <c r="C36" s="89"/>
      <c r="D36" s="73"/>
      <c r="E36" s="73">
        <f>SUMPRODUCT(E25:E35,$AP25:$AP35)</f>
        <v>71581</v>
      </c>
      <c r="F36" s="73">
        <f aca="true" t="shared" si="2" ref="F36:AN36">SUMPRODUCT(F25:F35,$AP25:$AP35)</f>
        <v>93650</v>
      </c>
      <c r="G36" s="73">
        <f t="shared" si="2"/>
        <v>22850</v>
      </c>
      <c r="H36" s="73">
        <f t="shared" si="2"/>
        <v>77810</v>
      </c>
      <c r="I36" s="73">
        <f t="shared" si="2"/>
        <v>24035</v>
      </c>
      <c r="J36" s="73">
        <f t="shared" si="2"/>
        <v>39005</v>
      </c>
      <c r="K36" s="73">
        <f t="shared" si="2"/>
        <v>22326</v>
      </c>
      <c r="L36" s="73">
        <f t="shared" si="2"/>
        <v>24162</v>
      </c>
      <c r="M36" s="73">
        <f t="shared" si="2"/>
        <v>76090</v>
      </c>
      <c r="N36" s="73">
        <f t="shared" si="2"/>
        <v>63454</v>
      </c>
      <c r="O36" s="73">
        <f t="shared" si="2"/>
        <v>143244</v>
      </c>
      <c r="P36" s="73">
        <f t="shared" si="2"/>
        <v>42700</v>
      </c>
      <c r="Q36" s="73">
        <f t="shared" si="2"/>
        <v>23025</v>
      </c>
      <c r="R36" s="73">
        <f t="shared" si="2"/>
        <v>106120</v>
      </c>
      <c r="S36" s="73">
        <f t="shared" si="2"/>
        <v>45360</v>
      </c>
      <c r="T36" s="73">
        <f t="shared" si="2"/>
        <v>33105</v>
      </c>
      <c r="U36" s="73">
        <f t="shared" si="2"/>
        <v>45250</v>
      </c>
      <c r="V36" s="73">
        <f t="shared" si="2"/>
        <v>18648</v>
      </c>
      <c r="W36" s="73">
        <f t="shared" si="2"/>
        <v>33925</v>
      </c>
      <c r="X36" s="73">
        <f t="shared" si="2"/>
        <v>39492</v>
      </c>
      <c r="Y36" s="73">
        <f t="shared" si="2"/>
        <v>77996</v>
      </c>
      <c r="Z36" s="73">
        <f t="shared" si="2"/>
        <v>68980</v>
      </c>
      <c r="AA36" s="73">
        <f t="shared" si="2"/>
        <v>48480</v>
      </c>
      <c r="AB36" s="73">
        <f t="shared" si="2"/>
        <v>82040</v>
      </c>
      <c r="AC36" s="73">
        <f t="shared" si="2"/>
        <v>59960</v>
      </c>
      <c r="AD36" s="73">
        <f t="shared" si="2"/>
        <v>80850</v>
      </c>
      <c r="AE36" s="73">
        <f t="shared" si="2"/>
        <v>121400</v>
      </c>
      <c r="AF36" s="73">
        <f t="shared" si="2"/>
        <v>46056</v>
      </c>
      <c r="AG36" s="73">
        <f t="shared" si="2"/>
        <v>126440</v>
      </c>
      <c r="AH36" s="73">
        <f t="shared" si="2"/>
        <v>33057</v>
      </c>
      <c r="AI36" s="73">
        <f t="shared" si="2"/>
        <v>57990</v>
      </c>
      <c r="AJ36" s="73">
        <f t="shared" si="2"/>
        <v>64490</v>
      </c>
      <c r="AK36" s="73">
        <f t="shared" si="2"/>
        <v>41265</v>
      </c>
      <c r="AL36" s="73">
        <f t="shared" si="2"/>
        <v>132660</v>
      </c>
      <c r="AM36" s="73">
        <f t="shared" si="2"/>
        <v>44800</v>
      </c>
      <c r="AN36" s="73">
        <f t="shared" si="2"/>
        <v>2132296</v>
      </c>
      <c r="AO36" s="46"/>
      <c r="AP36" s="102"/>
    </row>
    <row r="37" spans="1:42" s="62" customFormat="1" ht="12.75">
      <c r="A37" s="115" t="s">
        <v>18</v>
      </c>
      <c r="B37" s="65" t="s">
        <v>400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113"/>
      <c r="AM37" s="113"/>
      <c r="AN37" s="113"/>
      <c r="AO37" s="114"/>
      <c r="AP37" s="61"/>
    </row>
    <row r="38" spans="1:42" ht="12.75">
      <c r="A38" s="81" t="s">
        <v>145</v>
      </c>
      <c r="B38" s="6" t="s">
        <v>133</v>
      </c>
      <c r="C38" s="5" t="s">
        <v>134</v>
      </c>
      <c r="D38" s="5" t="s">
        <v>42</v>
      </c>
      <c r="E38" s="5">
        <v>193</v>
      </c>
      <c r="F38" s="5">
        <v>150</v>
      </c>
      <c r="G38" s="5">
        <v>150</v>
      </c>
      <c r="H38" s="5">
        <v>380</v>
      </c>
      <c r="I38" s="5">
        <v>130</v>
      </c>
      <c r="J38" s="5">
        <v>250</v>
      </c>
      <c r="K38" s="5">
        <v>100</v>
      </c>
      <c r="L38" s="5">
        <f>96/2*3</f>
        <v>144</v>
      </c>
      <c r="M38" s="5">
        <v>280</v>
      </c>
      <c r="N38" s="5">
        <v>160</v>
      </c>
      <c r="O38" s="5">
        <v>150</v>
      </c>
      <c r="P38" s="5">
        <v>140</v>
      </c>
      <c r="Q38" s="5">
        <v>120</v>
      </c>
      <c r="R38" s="5">
        <v>120</v>
      </c>
      <c r="S38" s="5">
        <v>36</v>
      </c>
      <c r="T38" s="5">
        <v>60</v>
      </c>
      <c r="U38" s="5">
        <v>150</v>
      </c>
      <c r="V38" s="5">
        <f>110/2*3</f>
        <v>165</v>
      </c>
      <c r="W38" s="5">
        <v>110</v>
      </c>
      <c r="X38" s="5">
        <v>144</v>
      </c>
      <c r="Y38" s="5">
        <v>130</v>
      </c>
      <c r="Z38" s="5">
        <v>350</v>
      </c>
      <c r="AA38" s="5">
        <v>240</v>
      </c>
      <c r="AB38" s="5">
        <v>300</v>
      </c>
      <c r="AC38" s="5">
        <v>400</v>
      </c>
      <c r="AD38" s="5">
        <v>300</v>
      </c>
      <c r="AE38" s="5">
        <v>110</v>
      </c>
      <c r="AF38" s="5">
        <v>372</v>
      </c>
      <c r="AG38" s="5">
        <v>300</v>
      </c>
      <c r="AH38" s="5">
        <v>150</v>
      </c>
      <c r="AI38" s="5">
        <f>162/2*3</f>
        <v>243</v>
      </c>
      <c r="AJ38" s="5">
        <v>585</v>
      </c>
      <c r="AK38" s="5">
        <v>320</v>
      </c>
      <c r="AL38" s="26">
        <v>300</v>
      </c>
      <c r="AM38" s="26">
        <v>150</v>
      </c>
      <c r="AN38" s="26">
        <f t="shared" si="0"/>
        <v>7382</v>
      </c>
      <c r="AO38" s="46" t="s">
        <v>340</v>
      </c>
      <c r="AP38" s="56">
        <f>+Лист1!E37</f>
        <v>79.2</v>
      </c>
    </row>
    <row r="39" spans="1:42" ht="12.75">
      <c r="A39" s="81" t="s">
        <v>373</v>
      </c>
      <c r="B39" s="6" t="s">
        <v>287</v>
      </c>
      <c r="C39" s="5" t="s">
        <v>134</v>
      </c>
      <c r="D39" s="5" t="s">
        <v>42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v>195</v>
      </c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6"/>
      <c r="AM39" s="26"/>
      <c r="AN39" s="26">
        <f t="shared" si="0"/>
        <v>195</v>
      </c>
      <c r="AO39" s="46" t="s">
        <v>340</v>
      </c>
      <c r="AP39" s="56">
        <f>+Лист1!E38</f>
        <v>84.2</v>
      </c>
    </row>
    <row r="40" spans="1:42" ht="12.75">
      <c r="A40" s="81"/>
      <c r="B40" s="74" t="s">
        <v>357</v>
      </c>
      <c r="C40" s="89"/>
      <c r="D40" s="73"/>
      <c r="E40" s="73">
        <f>SUMPRODUCT(E38:E39,$AP38:$AP39)</f>
        <v>15285.6</v>
      </c>
      <c r="F40" s="73">
        <f aca="true" t="shared" si="3" ref="F40:AN40">SUMPRODUCT(F38:F39,$AP38:$AP39)</f>
        <v>11880</v>
      </c>
      <c r="G40" s="73">
        <f t="shared" si="3"/>
        <v>11880</v>
      </c>
      <c r="H40" s="73">
        <f t="shared" si="3"/>
        <v>30096</v>
      </c>
      <c r="I40" s="73">
        <f t="shared" si="3"/>
        <v>10296</v>
      </c>
      <c r="J40" s="73">
        <f t="shared" si="3"/>
        <v>19800</v>
      </c>
      <c r="K40" s="73">
        <f t="shared" si="3"/>
        <v>7920</v>
      </c>
      <c r="L40" s="73">
        <f t="shared" si="3"/>
        <v>11404.800000000001</v>
      </c>
      <c r="M40" s="73">
        <f t="shared" si="3"/>
        <v>22176</v>
      </c>
      <c r="N40" s="73">
        <f t="shared" si="3"/>
        <v>12672</v>
      </c>
      <c r="O40" s="73">
        <f t="shared" si="3"/>
        <v>11880</v>
      </c>
      <c r="P40" s="73">
        <f t="shared" si="3"/>
        <v>11088</v>
      </c>
      <c r="Q40" s="73">
        <f t="shared" si="3"/>
        <v>9504</v>
      </c>
      <c r="R40" s="73">
        <f t="shared" si="3"/>
        <v>9504</v>
      </c>
      <c r="S40" s="73">
        <f t="shared" si="3"/>
        <v>2851.2000000000003</v>
      </c>
      <c r="T40" s="73">
        <f t="shared" si="3"/>
        <v>4752</v>
      </c>
      <c r="U40" s="73">
        <f t="shared" si="3"/>
        <v>11880</v>
      </c>
      <c r="V40" s="73">
        <f t="shared" si="3"/>
        <v>13068</v>
      </c>
      <c r="W40" s="73">
        <f t="shared" si="3"/>
        <v>8712</v>
      </c>
      <c r="X40" s="73">
        <f t="shared" si="3"/>
        <v>11404.800000000001</v>
      </c>
      <c r="Y40" s="73">
        <f t="shared" si="3"/>
        <v>26715</v>
      </c>
      <c r="Z40" s="73">
        <f t="shared" si="3"/>
        <v>27720</v>
      </c>
      <c r="AA40" s="73">
        <f t="shared" si="3"/>
        <v>19008</v>
      </c>
      <c r="AB40" s="73">
        <f t="shared" si="3"/>
        <v>23760</v>
      </c>
      <c r="AC40" s="73">
        <f t="shared" si="3"/>
        <v>31680</v>
      </c>
      <c r="AD40" s="73">
        <f t="shared" si="3"/>
        <v>23760</v>
      </c>
      <c r="AE40" s="73">
        <f t="shared" si="3"/>
        <v>8712</v>
      </c>
      <c r="AF40" s="73">
        <f t="shared" si="3"/>
        <v>29462.4</v>
      </c>
      <c r="AG40" s="73">
        <f t="shared" si="3"/>
        <v>23760</v>
      </c>
      <c r="AH40" s="73">
        <f t="shared" si="3"/>
        <v>11880</v>
      </c>
      <c r="AI40" s="73">
        <f t="shared" si="3"/>
        <v>19245.600000000002</v>
      </c>
      <c r="AJ40" s="73">
        <f t="shared" si="3"/>
        <v>46332</v>
      </c>
      <c r="AK40" s="73">
        <f t="shared" si="3"/>
        <v>25344</v>
      </c>
      <c r="AL40" s="73">
        <f t="shared" si="3"/>
        <v>23760</v>
      </c>
      <c r="AM40" s="73">
        <f t="shared" si="3"/>
        <v>11880</v>
      </c>
      <c r="AN40" s="73">
        <f t="shared" si="3"/>
        <v>601073.4</v>
      </c>
      <c r="AO40" s="46"/>
      <c r="AP40" s="56"/>
    </row>
    <row r="41" spans="1:42" s="62" customFormat="1" ht="12.75">
      <c r="A41" s="112" t="s">
        <v>374</v>
      </c>
      <c r="B41" s="63" t="s">
        <v>33</v>
      </c>
      <c r="C41" s="64" t="s">
        <v>34</v>
      </c>
      <c r="D41" s="64" t="s">
        <v>35</v>
      </c>
      <c r="E41" s="64">
        <v>2220</v>
      </c>
      <c r="F41" s="64">
        <v>2500</v>
      </c>
      <c r="G41" s="64">
        <v>1350</v>
      </c>
      <c r="H41" s="64">
        <v>2200</v>
      </c>
      <c r="I41" s="64">
        <v>1200</v>
      </c>
      <c r="J41" s="64">
        <v>1250</v>
      </c>
      <c r="K41" s="64">
        <v>900</v>
      </c>
      <c r="L41" s="64">
        <f>960/2*3</f>
        <v>1440</v>
      </c>
      <c r="M41" s="64">
        <v>3000</v>
      </c>
      <c r="N41" s="64">
        <v>3000</v>
      </c>
      <c r="O41" s="64">
        <v>2490</v>
      </c>
      <c r="P41" s="64">
        <v>2000</v>
      </c>
      <c r="Q41" s="64">
        <v>1200</v>
      </c>
      <c r="R41" s="64">
        <v>2160</v>
      </c>
      <c r="S41" s="64">
        <v>900</v>
      </c>
      <c r="T41" s="64">
        <v>1050</v>
      </c>
      <c r="U41" s="64">
        <v>1500</v>
      </c>
      <c r="V41" s="64">
        <f>720/2*3</f>
        <v>1080</v>
      </c>
      <c r="W41" s="64">
        <v>900</v>
      </c>
      <c r="X41" s="64"/>
      <c r="Y41" s="64">
        <v>800</v>
      </c>
      <c r="Z41" s="64">
        <v>2400</v>
      </c>
      <c r="AA41" s="64">
        <v>2400</v>
      </c>
      <c r="AB41" s="64">
        <v>2500</v>
      </c>
      <c r="AC41" s="64">
        <v>2880</v>
      </c>
      <c r="AD41" s="64">
        <v>3000</v>
      </c>
      <c r="AE41" s="64">
        <v>1980</v>
      </c>
      <c r="AF41" s="64">
        <v>2210</v>
      </c>
      <c r="AG41" s="64">
        <v>3500</v>
      </c>
      <c r="AH41" s="64">
        <v>990</v>
      </c>
      <c r="AI41" s="64">
        <f>2160/2*3</f>
        <v>3240</v>
      </c>
      <c r="AJ41" s="64">
        <v>2880</v>
      </c>
      <c r="AK41" s="64">
        <v>1500</v>
      </c>
      <c r="AL41" s="113">
        <v>5000</v>
      </c>
      <c r="AM41" s="113">
        <v>2000</v>
      </c>
      <c r="AN41" s="113">
        <f>SUM(E41:AM41)</f>
        <v>69620</v>
      </c>
      <c r="AO41" s="114" t="s">
        <v>342</v>
      </c>
      <c r="AP41" s="61">
        <f>+Лист1!E43</f>
        <v>2.2</v>
      </c>
    </row>
    <row r="42" spans="1:42" ht="12.75">
      <c r="A42" s="82"/>
      <c r="B42" s="74" t="s">
        <v>357</v>
      </c>
      <c r="C42" s="89"/>
      <c r="D42" s="73"/>
      <c r="E42" s="73">
        <f>SUMPRODUCT(E41:E41,$AP41:$AP41)</f>
        <v>4884</v>
      </c>
      <c r="F42" s="73">
        <f aca="true" t="shared" si="4" ref="F42:AN42">SUMPRODUCT(F41:F41,$AP41:$AP41)</f>
        <v>5500</v>
      </c>
      <c r="G42" s="73">
        <f t="shared" si="4"/>
        <v>2970.0000000000005</v>
      </c>
      <c r="H42" s="73">
        <f t="shared" si="4"/>
        <v>4840</v>
      </c>
      <c r="I42" s="73">
        <f t="shared" si="4"/>
        <v>2640</v>
      </c>
      <c r="J42" s="73">
        <f t="shared" si="4"/>
        <v>2750</v>
      </c>
      <c r="K42" s="73">
        <f t="shared" si="4"/>
        <v>1980.0000000000002</v>
      </c>
      <c r="L42" s="73">
        <f t="shared" si="4"/>
        <v>3168.0000000000005</v>
      </c>
      <c r="M42" s="73">
        <f t="shared" si="4"/>
        <v>6600.000000000001</v>
      </c>
      <c r="N42" s="73">
        <f t="shared" si="4"/>
        <v>6600.000000000001</v>
      </c>
      <c r="O42" s="73">
        <f t="shared" si="4"/>
        <v>5478</v>
      </c>
      <c r="P42" s="73">
        <f t="shared" si="4"/>
        <v>4400</v>
      </c>
      <c r="Q42" s="73">
        <f t="shared" si="4"/>
        <v>2640</v>
      </c>
      <c r="R42" s="73">
        <f t="shared" si="4"/>
        <v>4752</v>
      </c>
      <c r="S42" s="73">
        <f t="shared" si="4"/>
        <v>1980.0000000000002</v>
      </c>
      <c r="T42" s="73">
        <f t="shared" si="4"/>
        <v>2310</v>
      </c>
      <c r="U42" s="73">
        <f t="shared" si="4"/>
        <v>3300.0000000000005</v>
      </c>
      <c r="V42" s="73">
        <f t="shared" si="4"/>
        <v>2376</v>
      </c>
      <c r="W42" s="73">
        <f t="shared" si="4"/>
        <v>1980.0000000000002</v>
      </c>
      <c r="X42" s="73">
        <f>+X41*AP41</f>
        <v>0</v>
      </c>
      <c r="Y42" s="73">
        <f t="shared" si="4"/>
        <v>1760.0000000000002</v>
      </c>
      <c r="Z42" s="73">
        <f t="shared" si="4"/>
        <v>5280</v>
      </c>
      <c r="AA42" s="73">
        <f t="shared" si="4"/>
        <v>5280</v>
      </c>
      <c r="AB42" s="73">
        <f t="shared" si="4"/>
        <v>5500</v>
      </c>
      <c r="AC42" s="73">
        <f t="shared" si="4"/>
        <v>6336.000000000001</v>
      </c>
      <c r="AD42" s="73">
        <f t="shared" si="4"/>
        <v>6600.000000000001</v>
      </c>
      <c r="AE42" s="73">
        <f t="shared" si="4"/>
        <v>4356</v>
      </c>
      <c r="AF42" s="73">
        <f t="shared" si="4"/>
        <v>4862</v>
      </c>
      <c r="AG42" s="73">
        <f t="shared" si="4"/>
        <v>7700.000000000001</v>
      </c>
      <c r="AH42" s="73">
        <f t="shared" si="4"/>
        <v>2178</v>
      </c>
      <c r="AI42" s="73">
        <f t="shared" si="4"/>
        <v>7128.000000000001</v>
      </c>
      <c r="AJ42" s="73">
        <f t="shared" si="4"/>
        <v>6336.000000000001</v>
      </c>
      <c r="AK42" s="73">
        <f t="shared" si="4"/>
        <v>3300.0000000000005</v>
      </c>
      <c r="AL42" s="73">
        <f t="shared" si="4"/>
        <v>11000</v>
      </c>
      <c r="AM42" s="73">
        <f t="shared" si="4"/>
        <v>4400</v>
      </c>
      <c r="AN42" s="73">
        <f t="shared" si="4"/>
        <v>153164</v>
      </c>
      <c r="AO42" s="46"/>
      <c r="AP42" s="56"/>
    </row>
    <row r="43" spans="1:42" s="62" customFormat="1" ht="12.75">
      <c r="A43" s="115" t="s">
        <v>375</v>
      </c>
      <c r="B43" s="65" t="s">
        <v>284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113"/>
      <c r="AM43" s="113"/>
      <c r="AN43" s="113"/>
      <c r="AO43" s="114"/>
      <c r="AP43" s="61"/>
    </row>
    <row r="44" spans="1:42" ht="12.75">
      <c r="A44" s="81" t="s">
        <v>376</v>
      </c>
      <c r="B44" s="6" t="s">
        <v>131</v>
      </c>
      <c r="C44" s="5"/>
      <c r="D44" s="5" t="s">
        <v>42</v>
      </c>
      <c r="E44" s="5">
        <v>264</v>
      </c>
      <c r="F44" s="5"/>
      <c r="G44" s="5">
        <v>45</v>
      </c>
      <c r="H44" s="5"/>
      <c r="I44" s="5">
        <v>40</v>
      </c>
      <c r="J44" s="5"/>
      <c r="K44" s="5">
        <v>66</v>
      </c>
      <c r="L44" s="5">
        <f>44/2*3</f>
        <v>66</v>
      </c>
      <c r="M44" s="5">
        <v>180</v>
      </c>
      <c r="N44" s="5">
        <v>50</v>
      </c>
      <c r="O44" s="5"/>
      <c r="P44" s="5"/>
      <c r="Q44" s="5">
        <v>47</v>
      </c>
      <c r="R44" s="5"/>
      <c r="S44" s="5">
        <v>32</v>
      </c>
      <c r="T44" s="5">
        <v>30</v>
      </c>
      <c r="U44" s="5">
        <v>80</v>
      </c>
      <c r="V44" s="5">
        <f>56/2*3</f>
        <v>84</v>
      </c>
      <c r="W44" s="5"/>
      <c r="X44" s="5">
        <v>72</v>
      </c>
      <c r="Y44" s="5">
        <v>45</v>
      </c>
      <c r="Z44" s="5">
        <v>100</v>
      </c>
      <c r="AA44" s="5">
        <v>180</v>
      </c>
      <c r="AB44" s="5"/>
      <c r="AC44" s="5">
        <v>150</v>
      </c>
      <c r="AD44" s="5">
        <v>120</v>
      </c>
      <c r="AE44" s="5"/>
      <c r="AF44" s="5">
        <v>100</v>
      </c>
      <c r="AG44" s="5">
        <v>100</v>
      </c>
      <c r="AH44" s="5">
        <v>30</v>
      </c>
      <c r="AI44" s="5">
        <f>100/2*3</f>
        <v>150</v>
      </c>
      <c r="AJ44" s="5">
        <v>120</v>
      </c>
      <c r="AK44" s="5">
        <v>60</v>
      </c>
      <c r="AL44" s="26">
        <v>100</v>
      </c>
      <c r="AM44" s="26">
        <v>30</v>
      </c>
      <c r="AN44" s="26">
        <f t="shared" si="0"/>
        <v>2341</v>
      </c>
      <c r="AO44" s="46" t="s">
        <v>340</v>
      </c>
      <c r="AP44" s="56">
        <f>+Лист1!E40</f>
        <v>61</v>
      </c>
    </row>
    <row r="45" spans="1:42" ht="12.75">
      <c r="A45" s="81" t="s">
        <v>377</v>
      </c>
      <c r="B45" s="6" t="s">
        <v>132</v>
      </c>
      <c r="C45" s="5"/>
      <c r="D45" s="5" t="s">
        <v>42</v>
      </c>
      <c r="E45" s="5">
        <v>307</v>
      </c>
      <c r="F45" s="5">
        <v>150</v>
      </c>
      <c r="G45" s="5"/>
      <c r="H45" s="5">
        <v>320</v>
      </c>
      <c r="I45" s="5">
        <v>80</v>
      </c>
      <c r="J45" s="5">
        <v>140</v>
      </c>
      <c r="K45" s="5">
        <v>50</v>
      </c>
      <c r="L45" s="5">
        <f>44/2*3</f>
        <v>66</v>
      </c>
      <c r="M45" s="5">
        <v>150</v>
      </c>
      <c r="N45" s="5">
        <v>150</v>
      </c>
      <c r="O45" s="5">
        <v>260</v>
      </c>
      <c r="P45" s="5">
        <v>100</v>
      </c>
      <c r="Q45" s="5">
        <v>100</v>
      </c>
      <c r="R45" s="5">
        <v>390</v>
      </c>
      <c r="S45" s="5">
        <v>40</v>
      </c>
      <c r="T45" s="5">
        <v>30</v>
      </c>
      <c r="U45" s="5"/>
      <c r="V45" s="5"/>
      <c r="W45" s="5">
        <v>35</v>
      </c>
      <c r="X45" s="5">
        <v>72</v>
      </c>
      <c r="Y45" s="5">
        <v>45</v>
      </c>
      <c r="Z45" s="5">
        <v>100</v>
      </c>
      <c r="AA45" s="5"/>
      <c r="AB45" s="5">
        <v>140</v>
      </c>
      <c r="AC45" s="5">
        <v>230</v>
      </c>
      <c r="AD45" s="5">
        <v>200</v>
      </c>
      <c r="AE45" s="5">
        <v>362</v>
      </c>
      <c r="AF45" s="5">
        <v>120</v>
      </c>
      <c r="AG45" s="5">
        <v>280</v>
      </c>
      <c r="AH45" s="5">
        <v>45</v>
      </c>
      <c r="AI45" s="5">
        <f>50/2*3</f>
        <v>75</v>
      </c>
      <c r="AJ45" s="5">
        <v>100</v>
      </c>
      <c r="AK45" s="5"/>
      <c r="AL45" s="26">
        <v>100</v>
      </c>
      <c r="AM45" s="26">
        <v>50</v>
      </c>
      <c r="AN45" s="26">
        <f t="shared" si="0"/>
        <v>4287</v>
      </c>
      <c r="AO45" s="46" t="s">
        <v>340</v>
      </c>
      <c r="AP45" s="56">
        <f>+Лист1!E41</f>
        <v>71.3</v>
      </c>
    </row>
    <row r="46" spans="1:42" ht="12.75">
      <c r="A46" s="81" t="s">
        <v>378</v>
      </c>
      <c r="B46" s="6" t="s">
        <v>216</v>
      </c>
      <c r="C46" s="5"/>
      <c r="D46" s="5" t="s">
        <v>42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6">
        <v>100</v>
      </c>
      <c r="AM46" s="26"/>
      <c r="AN46" s="26">
        <f t="shared" si="0"/>
        <v>100</v>
      </c>
      <c r="AO46" s="46" t="s">
        <v>340</v>
      </c>
      <c r="AP46" s="100">
        <f>+Лист1!E42</f>
        <v>61</v>
      </c>
    </row>
    <row r="47" spans="1:42" ht="12.75">
      <c r="A47" s="81"/>
      <c r="B47" s="74" t="s">
        <v>357</v>
      </c>
      <c r="C47" s="89"/>
      <c r="D47" s="73"/>
      <c r="E47" s="73">
        <f>SUMPRODUCT(E44:E46,$AP44:$AP46)</f>
        <v>37993.1</v>
      </c>
      <c r="F47" s="73">
        <f aca="true" t="shared" si="5" ref="F47:AN47">SUMPRODUCT(F44:F46,$AP44:$AP46)</f>
        <v>10695</v>
      </c>
      <c r="G47" s="73">
        <f t="shared" si="5"/>
        <v>2745</v>
      </c>
      <c r="H47" s="73">
        <f t="shared" si="5"/>
        <v>22816</v>
      </c>
      <c r="I47" s="73">
        <f t="shared" si="5"/>
        <v>8144</v>
      </c>
      <c r="J47" s="73">
        <f t="shared" si="5"/>
        <v>9982</v>
      </c>
      <c r="K47" s="73">
        <f t="shared" si="5"/>
        <v>7591</v>
      </c>
      <c r="L47" s="73">
        <f t="shared" si="5"/>
        <v>8731.8</v>
      </c>
      <c r="M47" s="73">
        <f t="shared" si="5"/>
        <v>21675</v>
      </c>
      <c r="N47" s="73">
        <f t="shared" si="5"/>
        <v>13745</v>
      </c>
      <c r="O47" s="73">
        <f t="shared" si="5"/>
        <v>18538</v>
      </c>
      <c r="P47" s="73">
        <f t="shared" si="5"/>
        <v>7130</v>
      </c>
      <c r="Q47" s="73">
        <f t="shared" si="5"/>
        <v>9997</v>
      </c>
      <c r="R47" s="73">
        <f t="shared" si="5"/>
        <v>27807</v>
      </c>
      <c r="S47" s="73">
        <f t="shared" si="5"/>
        <v>4804</v>
      </c>
      <c r="T47" s="73">
        <f t="shared" si="5"/>
        <v>3969</v>
      </c>
      <c r="U47" s="73">
        <f t="shared" si="5"/>
        <v>4880</v>
      </c>
      <c r="V47" s="73">
        <f t="shared" si="5"/>
        <v>5124</v>
      </c>
      <c r="W47" s="73">
        <f t="shared" si="5"/>
        <v>2495.5</v>
      </c>
      <c r="X47" s="73">
        <f t="shared" si="5"/>
        <v>9525.599999999999</v>
      </c>
      <c r="Y47" s="73">
        <f t="shared" si="5"/>
        <v>5953.5</v>
      </c>
      <c r="Z47" s="73">
        <f t="shared" si="5"/>
        <v>13230</v>
      </c>
      <c r="AA47" s="73">
        <f t="shared" si="5"/>
        <v>10980</v>
      </c>
      <c r="AB47" s="73">
        <f t="shared" si="5"/>
        <v>9982</v>
      </c>
      <c r="AC47" s="73">
        <f t="shared" si="5"/>
        <v>25549</v>
      </c>
      <c r="AD47" s="73">
        <f t="shared" si="5"/>
        <v>21580</v>
      </c>
      <c r="AE47" s="73">
        <f t="shared" si="5"/>
        <v>25810.6</v>
      </c>
      <c r="AF47" s="73">
        <f t="shared" si="5"/>
        <v>14656</v>
      </c>
      <c r="AG47" s="73">
        <f t="shared" si="5"/>
        <v>26064</v>
      </c>
      <c r="AH47" s="73">
        <f t="shared" si="5"/>
        <v>5038.5</v>
      </c>
      <c r="AI47" s="73">
        <f t="shared" si="5"/>
        <v>14497.5</v>
      </c>
      <c r="AJ47" s="73">
        <f t="shared" si="5"/>
        <v>14450</v>
      </c>
      <c r="AK47" s="73">
        <f t="shared" si="5"/>
        <v>3660</v>
      </c>
      <c r="AL47" s="73">
        <f t="shared" si="5"/>
        <v>19330</v>
      </c>
      <c r="AM47" s="73">
        <f t="shared" si="5"/>
        <v>5395</v>
      </c>
      <c r="AN47" s="73">
        <f t="shared" si="5"/>
        <v>454564.1</v>
      </c>
      <c r="AO47" s="46"/>
      <c r="AP47" s="56"/>
    </row>
    <row r="48" spans="1:42" s="62" customFormat="1" ht="12.75">
      <c r="A48" s="112" t="s">
        <v>51</v>
      </c>
      <c r="B48" s="116" t="s">
        <v>396</v>
      </c>
      <c r="C48" s="117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9"/>
      <c r="AM48" s="119"/>
      <c r="AN48" s="119"/>
      <c r="AO48" s="114"/>
      <c r="AP48" s="61"/>
    </row>
    <row r="49" spans="1:42" ht="12.75">
      <c r="A49" s="82" t="s">
        <v>379</v>
      </c>
      <c r="B49" s="7" t="s">
        <v>36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6"/>
      <c r="AM49" s="26"/>
      <c r="AN49" s="26">
        <f t="shared" si="0"/>
        <v>0</v>
      </c>
      <c r="AO49" s="46"/>
      <c r="AP49" s="56">
        <f>+Лист1!E44</f>
        <v>0</v>
      </c>
    </row>
    <row r="50" spans="1:42" ht="12.75">
      <c r="A50" s="81" t="s">
        <v>402</v>
      </c>
      <c r="B50" s="6" t="s">
        <v>37</v>
      </c>
      <c r="C50" s="5"/>
      <c r="D50" s="5" t="s">
        <v>38</v>
      </c>
      <c r="E50" s="5">
        <v>75</v>
      </c>
      <c r="F50" s="5">
        <v>65</v>
      </c>
      <c r="G50" s="5">
        <v>120</v>
      </c>
      <c r="H50" s="5">
        <v>65</v>
      </c>
      <c r="I50" s="5">
        <v>30</v>
      </c>
      <c r="J50" s="5">
        <v>40</v>
      </c>
      <c r="K50" s="5">
        <v>40</v>
      </c>
      <c r="L50" s="5">
        <f>30/2*3</f>
        <v>45</v>
      </c>
      <c r="M50" s="5">
        <v>90</v>
      </c>
      <c r="N50" s="5">
        <v>65</v>
      </c>
      <c r="O50" s="5">
        <v>90</v>
      </c>
      <c r="P50" s="5">
        <v>50</v>
      </c>
      <c r="Q50" s="5">
        <v>45</v>
      </c>
      <c r="R50" s="5">
        <v>140</v>
      </c>
      <c r="S50" s="5">
        <v>45</v>
      </c>
      <c r="T50" s="5">
        <v>30</v>
      </c>
      <c r="U50" s="5">
        <v>100</v>
      </c>
      <c r="V50" s="5">
        <f>24/2*3</f>
        <v>36</v>
      </c>
      <c r="W50" s="5">
        <v>40</v>
      </c>
      <c r="X50" s="5">
        <v>45</v>
      </c>
      <c r="Y50" s="5">
        <v>45</v>
      </c>
      <c r="Z50" s="5">
        <v>85</v>
      </c>
      <c r="AA50" s="5">
        <v>92</v>
      </c>
      <c r="AB50" s="5">
        <v>112</v>
      </c>
      <c r="AC50" s="5">
        <v>60</v>
      </c>
      <c r="AD50" s="5">
        <v>60</v>
      </c>
      <c r="AE50" s="5">
        <v>70</v>
      </c>
      <c r="AF50" s="5">
        <v>93</v>
      </c>
      <c r="AG50" s="5">
        <v>130</v>
      </c>
      <c r="AH50" s="5">
        <v>30</v>
      </c>
      <c r="AI50" s="5">
        <f>60/2*3</f>
        <v>90</v>
      </c>
      <c r="AJ50" s="5">
        <v>160</v>
      </c>
      <c r="AK50" s="5">
        <v>57</v>
      </c>
      <c r="AL50" s="26">
        <v>220</v>
      </c>
      <c r="AM50" s="26"/>
      <c r="AN50" s="26">
        <f t="shared" si="0"/>
        <v>2560</v>
      </c>
      <c r="AO50" s="46" t="s">
        <v>342</v>
      </c>
      <c r="AP50" s="56">
        <f>+Лист1!E46</f>
        <v>39</v>
      </c>
    </row>
    <row r="51" spans="1:42" ht="12.75">
      <c r="A51" s="81" t="s">
        <v>403</v>
      </c>
      <c r="B51" s="6" t="s">
        <v>39</v>
      </c>
      <c r="C51" s="8">
        <v>0.725</v>
      </c>
      <c r="D51" s="5" t="s">
        <v>118</v>
      </c>
      <c r="E51" s="5">
        <v>920</v>
      </c>
      <c r="F51" s="5">
        <v>1200</v>
      </c>
      <c r="G51" s="5">
        <v>450</v>
      </c>
      <c r="H51" s="5">
        <v>1000</v>
      </c>
      <c r="I51" s="5">
        <v>320</v>
      </c>
      <c r="J51" s="5">
        <v>500</v>
      </c>
      <c r="K51" s="5">
        <v>390</v>
      </c>
      <c r="L51" s="5">
        <f>280/2*3</f>
        <v>420</v>
      </c>
      <c r="M51" s="5">
        <v>1000</v>
      </c>
      <c r="N51" s="5">
        <v>700</v>
      </c>
      <c r="O51" s="5">
        <v>180</v>
      </c>
      <c r="P51" s="5">
        <v>650</v>
      </c>
      <c r="Q51" s="5">
        <v>350</v>
      </c>
      <c r="R51" s="5">
        <v>750</v>
      </c>
      <c r="S51" s="5">
        <v>550</v>
      </c>
      <c r="T51" s="5">
        <v>320</v>
      </c>
      <c r="U51" s="5">
        <v>500</v>
      </c>
      <c r="V51" s="5">
        <v>240</v>
      </c>
      <c r="W51" s="5">
        <v>325</v>
      </c>
      <c r="X51" s="5">
        <v>96</v>
      </c>
      <c r="Y51" s="5">
        <v>360</v>
      </c>
      <c r="Z51" s="5">
        <v>800</v>
      </c>
      <c r="AA51" s="5">
        <v>900</v>
      </c>
      <c r="AB51" s="5">
        <v>875</v>
      </c>
      <c r="AC51" s="5">
        <v>800</v>
      </c>
      <c r="AD51" s="5">
        <v>1200</v>
      </c>
      <c r="AE51" s="5">
        <v>202</v>
      </c>
      <c r="AF51" s="5">
        <v>1100</v>
      </c>
      <c r="AG51" s="5">
        <v>700</v>
      </c>
      <c r="AH51" s="5">
        <v>460</v>
      </c>
      <c r="AI51" s="5">
        <f>700/2*3</f>
        <v>1050</v>
      </c>
      <c r="AJ51" s="5">
        <v>760</v>
      </c>
      <c r="AK51" s="5">
        <v>660</v>
      </c>
      <c r="AL51" s="26">
        <v>1500</v>
      </c>
      <c r="AM51" s="26">
        <v>140</v>
      </c>
      <c r="AN51" s="26">
        <f t="shared" si="0"/>
        <v>22368</v>
      </c>
      <c r="AO51" s="46" t="s">
        <v>340</v>
      </c>
      <c r="AP51" s="56">
        <f>+Лист1!E47</f>
        <v>20.444444444444443</v>
      </c>
    </row>
    <row r="52" spans="1:42" ht="12.75">
      <c r="A52" s="81" t="s">
        <v>404</v>
      </c>
      <c r="B52" s="6" t="s">
        <v>217</v>
      </c>
      <c r="C52" s="8">
        <v>0.725</v>
      </c>
      <c r="D52" s="5" t="s">
        <v>118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6">
        <v>300</v>
      </c>
      <c r="AM52" s="26"/>
      <c r="AN52" s="26">
        <f t="shared" si="0"/>
        <v>300</v>
      </c>
      <c r="AO52" s="46" t="s">
        <v>342</v>
      </c>
      <c r="AP52" s="100">
        <f>+Лист1!E48</f>
        <v>19</v>
      </c>
    </row>
    <row r="53" spans="1:42" s="96" customFormat="1" ht="12.75">
      <c r="A53" s="92"/>
      <c r="B53" s="70" t="s">
        <v>358</v>
      </c>
      <c r="C53" s="72"/>
      <c r="D53" s="71"/>
      <c r="E53" s="71">
        <f>SUMPRODUCT(E50:E52,$AP50:$AP52)</f>
        <v>21733.888888888887</v>
      </c>
      <c r="F53" s="71">
        <f aca="true" t="shared" si="6" ref="F53:AN53">SUMPRODUCT(F50:F52,$AP50:$AP52)</f>
        <v>27068.333333333332</v>
      </c>
      <c r="G53" s="71">
        <f t="shared" si="6"/>
        <v>13880</v>
      </c>
      <c r="H53" s="71">
        <f t="shared" si="6"/>
        <v>22979.44444444444</v>
      </c>
      <c r="I53" s="71">
        <f t="shared" si="6"/>
        <v>7712.222222222222</v>
      </c>
      <c r="J53" s="71">
        <f t="shared" si="6"/>
        <v>11782.22222222222</v>
      </c>
      <c r="K53" s="71">
        <f t="shared" si="6"/>
        <v>9533.333333333332</v>
      </c>
      <c r="L53" s="71">
        <f t="shared" si="6"/>
        <v>10341.666666666666</v>
      </c>
      <c r="M53" s="71">
        <f t="shared" si="6"/>
        <v>23954.44444444444</v>
      </c>
      <c r="N53" s="71">
        <f t="shared" si="6"/>
        <v>16846.11111111111</v>
      </c>
      <c r="O53" s="71">
        <f t="shared" si="6"/>
        <v>7190</v>
      </c>
      <c r="P53" s="71">
        <f t="shared" si="6"/>
        <v>15238.888888888889</v>
      </c>
      <c r="Q53" s="71">
        <f t="shared" si="6"/>
        <v>8910.555555555555</v>
      </c>
      <c r="R53" s="71">
        <f t="shared" si="6"/>
        <v>20793.333333333332</v>
      </c>
      <c r="S53" s="71">
        <f t="shared" si="6"/>
        <v>12999.444444444443</v>
      </c>
      <c r="T53" s="71">
        <f t="shared" si="6"/>
        <v>7712.222222222222</v>
      </c>
      <c r="U53" s="71">
        <f t="shared" si="6"/>
        <v>14122.22222222222</v>
      </c>
      <c r="V53" s="71">
        <f t="shared" si="6"/>
        <v>6310.666666666666</v>
      </c>
      <c r="W53" s="71">
        <f t="shared" si="6"/>
        <v>8204.444444444445</v>
      </c>
      <c r="X53" s="71">
        <f t="shared" si="6"/>
        <v>3717.6666666666665</v>
      </c>
      <c r="Y53" s="71">
        <f t="shared" si="6"/>
        <v>9115</v>
      </c>
      <c r="Z53" s="71">
        <f t="shared" si="6"/>
        <v>19670.555555555555</v>
      </c>
      <c r="AA53" s="71">
        <f t="shared" si="6"/>
        <v>21988</v>
      </c>
      <c r="AB53" s="71">
        <f t="shared" si="6"/>
        <v>22256.888888888887</v>
      </c>
      <c r="AC53" s="71">
        <f t="shared" si="6"/>
        <v>18695.555555555555</v>
      </c>
      <c r="AD53" s="71">
        <f t="shared" si="6"/>
        <v>26873.333333333332</v>
      </c>
      <c r="AE53" s="71">
        <f t="shared" si="6"/>
        <v>6859.777777777777</v>
      </c>
      <c r="AF53" s="71">
        <f t="shared" si="6"/>
        <v>26115.888888888887</v>
      </c>
      <c r="AG53" s="71">
        <f t="shared" si="6"/>
        <v>19381.11111111111</v>
      </c>
      <c r="AH53" s="71">
        <f t="shared" si="6"/>
        <v>10574.444444444443</v>
      </c>
      <c r="AI53" s="71">
        <f t="shared" si="6"/>
        <v>24976.666666666664</v>
      </c>
      <c r="AJ53" s="71">
        <f t="shared" si="6"/>
        <v>21777.777777777777</v>
      </c>
      <c r="AK53" s="71">
        <f t="shared" si="6"/>
        <v>15716.333333333332</v>
      </c>
      <c r="AL53" s="71">
        <f t="shared" si="6"/>
        <v>44946.666666666664</v>
      </c>
      <c r="AM53" s="71">
        <f t="shared" si="6"/>
        <v>2862.222222222222</v>
      </c>
      <c r="AN53" s="71">
        <f t="shared" si="6"/>
        <v>562841.3333333333</v>
      </c>
      <c r="AO53" s="97"/>
      <c r="AP53" s="98"/>
    </row>
    <row r="54" spans="1:42" ht="12.75">
      <c r="A54" s="82" t="s">
        <v>380</v>
      </c>
      <c r="B54" s="7" t="s">
        <v>70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6"/>
      <c r="AM54" s="26"/>
      <c r="AN54" s="26"/>
      <c r="AO54" s="46"/>
      <c r="AP54" s="56"/>
    </row>
    <row r="55" spans="1:42" ht="12.75">
      <c r="A55" s="81" t="s">
        <v>405</v>
      </c>
      <c r="B55" s="6" t="s">
        <v>41</v>
      </c>
      <c r="C55" s="5" t="s">
        <v>48</v>
      </c>
      <c r="D55" s="5" t="s">
        <v>42</v>
      </c>
      <c r="E55" s="5">
        <v>80</v>
      </c>
      <c r="F55" s="5">
        <v>75</v>
      </c>
      <c r="G55" s="5">
        <v>50</v>
      </c>
      <c r="H55" s="5">
        <v>75</v>
      </c>
      <c r="I55" s="5">
        <v>30</v>
      </c>
      <c r="J55" s="5">
        <v>45</v>
      </c>
      <c r="K55" s="5">
        <v>45</v>
      </c>
      <c r="L55" s="5">
        <f>25/2*3</f>
        <v>37.5</v>
      </c>
      <c r="M55" s="5">
        <v>80</v>
      </c>
      <c r="N55" s="5">
        <v>50</v>
      </c>
      <c r="O55" s="5">
        <v>100</v>
      </c>
      <c r="P55" s="5">
        <v>50</v>
      </c>
      <c r="Q55" s="5">
        <v>30</v>
      </c>
      <c r="R55" s="5">
        <v>120</v>
      </c>
      <c r="S55" s="5">
        <v>66</v>
      </c>
      <c r="T55" s="5">
        <v>30</v>
      </c>
      <c r="U55" s="5">
        <v>20</v>
      </c>
      <c r="V55" s="5">
        <f>23/2*3</f>
        <v>34.5</v>
      </c>
      <c r="W55" s="5">
        <v>26</v>
      </c>
      <c r="X55" s="5">
        <v>30</v>
      </c>
      <c r="Y55" s="5">
        <v>30</v>
      </c>
      <c r="Z55" s="5">
        <v>70</v>
      </c>
      <c r="AA55" s="5">
        <v>60</v>
      </c>
      <c r="AB55" s="5">
        <v>125</v>
      </c>
      <c r="AC55" s="5">
        <v>60</v>
      </c>
      <c r="AD55" s="5">
        <v>100</v>
      </c>
      <c r="AE55" s="5">
        <v>110</v>
      </c>
      <c r="AF55" s="5">
        <v>60</v>
      </c>
      <c r="AG55" s="5">
        <v>150</v>
      </c>
      <c r="AH55" s="5">
        <v>28</v>
      </c>
      <c r="AI55" s="5">
        <f>70/2*3</f>
        <v>105</v>
      </c>
      <c r="AJ55" s="5">
        <v>90</v>
      </c>
      <c r="AK55" s="5">
        <v>80</v>
      </c>
      <c r="AL55" s="26">
        <v>100</v>
      </c>
      <c r="AM55" s="26"/>
      <c r="AN55" s="26">
        <f t="shared" si="0"/>
        <v>2242</v>
      </c>
      <c r="AO55" s="46" t="s">
        <v>342</v>
      </c>
      <c r="AP55" s="56">
        <f>+Лист1!E51</f>
        <v>23</v>
      </c>
    </row>
    <row r="56" spans="1:42" ht="12.75">
      <c r="A56" s="81" t="s">
        <v>406</v>
      </c>
      <c r="B56" s="6" t="s">
        <v>44</v>
      </c>
      <c r="C56" s="5" t="s">
        <v>48</v>
      </c>
      <c r="D56" s="5" t="s">
        <v>42</v>
      </c>
      <c r="E56" s="5">
        <v>95</v>
      </c>
      <c r="F56" s="5">
        <v>60</v>
      </c>
      <c r="G56" s="5">
        <v>50</v>
      </c>
      <c r="H56" s="5">
        <v>70</v>
      </c>
      <c r="I56" s="5">
        <v>15</v>
      </c>
      <c r="J56" s="5">
        <v>30</v>
      </c>
      <c r="K56" s="5">
        <v>45</v>
      </c>
      <c r="L56" s="5">
        <f>10/2*3</f>
        <v>15</v>
      </c>
      <c r="M56" s="5">
        <v>75</v>
      </c>
      <c r="N56" s="5">
        <v>40</v>
      </c>
      <c r="O56" s="5">
        <v>75</v>
      </c>
      <c r="P56" s="5">
        <v>30</v>
      </c>
      <c r="Q56" s="5">
        <v>20</v>
      </c>
      <c r="R56" s="5">
        <v>100</v>
      </c>
      <c r="S56" s="5">
        <v>30</v>
      </c>
      <c r="T56" s="5">
        <v>30</v>
      </c>
      <c r="U56" s="5">
        <v>20</v>
      </c>
      <c r="V56" s="5">
        <f>10/2*3</f>
        <v>15</v>
      </c>
      <c r="W56" s="5">
        <v>20</v>
      </c>
      <c r="X56" s="5">
        <v>30</v>
      </c>
      <c r="Y56" s="5">
        <v>30</v>
      </c>
      <c r="Z56" s="5">
        <v>45</v>
      </c>
      <c r="AA56" s="5">
        <v>30</v>
      </c>
      <c r="AB56" s="5">
        <v>125</v>
      </c>
      <c r="AC56" s="5">
        <v>60</v>
      </c>
      <c r="AD56" s="5">
        <v>70</v>
      </c>
      <c r="AE56" s="5">
        <v>50</v>
      </c>
      <c r="AF56" s="5">
        <v>60</v>
      </c>
      <c r="AG56" s="5">
        <v>100</v>
      </c>
      <c r="AH56" s="5">
        <v>25</v>
      </c>
      <c r="AI56" s="5">
        <f>40/2*3</f>
        <v>60</v>
      </c>
      <c r="AJ56" s="5">
        <v>30</v>
      </c>
      <c r="AK56" s="5">
        <v>48</v>
      </c>
      <c r="AL56" s="26">
        <v>60</v>
      </c>
      <c r="AM56" s="26">
        <v>5</v>
      </c>
      <c r="AN56" s="26">
        <f t="shared" si="0"/>
        <v>1663</v>
      </c>
      <c r="AO56" s="46" t="s">
        <v>342</v>
      </c>
      <c r="AP56" s="56">
        <f>+Лист1!E52</f>
        <v>14</v>
      </c>
    </row>
    <row r="57" spans="1:42" ht="12.75">
      <c r="A57" s="81" t="s">
        <v>407</v>
      </c>
      <c r="B57" s="6" t="s">
        <v>46</v>
      </c>
      <c r="C57" s="5" t="s">
        <v>48</v>
      </c>
      <c r="D57" s="5" t="s">
        <v>42</v>
      </c>
      <c r="E57" s="5">
        <v>55</v>
      </c>
      <c r="F57" s="5">
        <v>40</v>
      </c>
      <c r="G57" s="5">
        <v>50</v>
      </c>
      <c r="H57" s="5">
        <v>45</v>
      </c>
      <c r="I57" s="5">
        <v>10</v>
      </c>
      <c r="J57" s="5">
        <v>25</v>
      </c>
      <c r="K57" s="5">
        <v>10</v>
      </c>
      <c r="L57" s="5">
        <f>10/2*3</f>
        <v>15</v>
      </c>
      <c r="M57" s="5">
        <v>45</v>
      </c>
      <c r="N57" s="5">
        <v>30</v>
      </c>
      <c r="O57" s="5">
        <v>30</v>
      </c>
      <c r="P57" s="5">
        <v>15</v>
      </c>
      <c r="Q57" s="5">
        <v>10</v>
      </c>
      <c r="R57" s="5">
        <v>45</v>
      </c>
      <c r="S57" s="5"/>
      <c r="T57" s="5">
        <v>15</v>
      </c>
      <c r="U57" s="5">
        <v>15</v>
      </c>
      <c r="V57" s="5">
        <f>7/2*3</f>
        <v>10.5</v>
      </c>
      <c r="W57" s="5">
        <v>18</v>
      </c>
      <c r="X57" s="5">
        <v>30</v>
      </c>
      <c r="Y57" s="5">
        <v>30</v>
      </c>
      <c r="Z57" s="5">
        <v>45</v>
      </c>
      <c r="AA57" s="5">
        <v>30</v>
      </c>
      <c r="AB57" s="5">
        <v>50</v>
      </c>
      <c r="AC57" s="5">
        <v>40</v>
      </c>
      <c r="AD57" s="5">
        <v>50</v>
      </c>
      <c r="AE57" s="5">
        <v>65</v>
      </c>
      <c r="AF57" s="5">
        <v>50</v>
      </c>
      <c r="AG57" s="5">
        <v>40</v>
      </c>
      <c r="AH57" s="5">
        <v>6</v>
      </c>
      <c r="AI57" s="5">
        <f>25/2*3</f>
        <v>37.5</v>
      </c>
      <c r="AJ57" s="5">
        <v>20</v>
      </c>
      <c r="AK57" s="5">
        <v>27</v>
      </c>
      <c r="AL57" s="26">
        <v>100</v>
      </c>
      <c r="AM57" s="26">
        <v>10</v>
      </c>
      <c r="AN57" s="26">
        <f t="shared" si="0"/>
        <v>1114</v>
      </c>
      <c r="AO57" s="46" t="s">
        <v>342</v>
      </c>
      <c r="AP57" s="56">
        <f>+Лист1!E53</f>
        <v>14.7</v>
      </c>
    </row>
    <row r="58" spans="1:42" ht="12.75">
      <c r="A58" s="81" t="s">
        <v>408</v>
      </c>
      <c r="B58" s="6" t="s">
        <v>47</v>
      </c>
      <c r="C58" s="5" t="s">
        <v>48</v>
      </c>
      <c r="D58" s="5" t="s">
        <v>42</v>
      </c>
      <c r="E58" s="5">
        <v>40</v>
      </c>
      <c r="F58" s="5">
        <v>30</v>
      </c>
      <c r="G58" s="5"/>
      <c r="H58" s="5">
        <v>75</v>
      </c>
      <c r="I58" s="5">
        <v>10</v>
      </c>
      <c r="J58" s="5">
        <v>30</v>
      </c>
      <c r="K58" s="5">
        <v>25</v>
      </c>
      <c r="L58" s="5">
        <f>10/2*3</f>
        <v>15</v>
      </c>
      <c r="M58" s="5">
        <v>55</v>
      </c>
      <c r="N58" s="5">
        <v>30</v>
      </c>
      <c r="O58" s="5">
        <v>50</v>
      </c>
      <c r="P58" s="5">
        <v>20</v>
      </c>
      <c r="Q58" s="5">
        <v>20</v>
      </c>
      <c r="R58" s="5">
        <v>80</v>
      </c>
      <c r="S58" s="5">
        <v>30</v>
      </c>
      <c r="T58" s="5">
        <v>30</v>
      </c>
      <c r="U58" s="5">
        <v>20</v>
      </c>
      <c r="V58" s="5">
        <f>12/2*3</f>
        <v>18</v>
      </c>
      <c r="W58" s="5">
        <v>18</v>
      </c>
      <c r="X58" s="5">
        <v>15</v>
      </c>
      <c r="Y58" s="5">
        <v>30</v>
      </c>
      <c r="Z58" s="5">
        <v>55</v>
      </c>
      <c r="AA58" s="5">
        <v>30</v>
      </c>
      <c r="AB58" s="5">
        <v>75</v>
      </c>
      <c r="AC58" s="5">
        <v>60</v>
      </c>
      <c r="AD58" s="5">
        <v>50</v>
      </c>
      <c r="AE58" s="5">
        <v>80</v>
      </c>
      <c r="AF58" s="5">
        <v>60</v>
      </c>
      <c r="AG58" s="5">
        <v>100</v>
      </c>
      <c r="AH58" s="5">
        <v>18</v>
      </c>
      <c r="AI58" s="5">
        <f>40/2*3</f>
        <v>60</v>
      </c>
      <c r="AJ58" s="5">
        <v>35</v>
      </c>
      <c r="AK58" s="5">
        <v>55</v>
      </c>
      <c r="AL58" s="26">
        <v>100</v>
      </c>
      <c r="AM58" s="26">
        <v>20</v>
      </c>
      <c r="AN58" s="26">
        <f t="shared" si="0"/>
        <v>1439</v>
      </c>
      <c r="AO58" s="46" t="s">
        <v>342</v>
      </c>
      <c r="AP58" s="56">
        <f>+Лист1!E54</f>
        <v>16.5</v>
      </c>
    </row>
    <row r="59" spans="1:42" ht="12.75">
      <c r="A59" s="81" t="s">
        <v>409</v>
      </c>
      <c r="B59" s="6" t="s">
        <v>49</v>
      </c>
      <c r="C59" s="5" t="s">
        <v>48</v>
      </c>
      <c r="D59" s="5" t="s">
        <v>42</v>
      </c>
      <c r="E59" s="5">
        <v>120</v>
      </c>
      <c r="F59" s="5">
        <v>80</v>
      </c>
      <c r="G59" s="5">
        <v>80</v>
      </c>
      <c r="H59" s="5">
        <v>100</v>
      </c>
      <c r="I59" s="5">
        <v>50</v>
      </c>
      <c r="J59" s="5">
        <v>50</v>
      </c>
      <c r="K59" s="5">
        <v>75</v>
      </c>
      <c r="L59" s="5">
        <f>10/2*3</f>
        <v>15</v>
      </c>
      <c r="M59" s="5">
        <v>100</v>
      </c>
      <c r="N59" s="5">
        <v>75</v>
      </c>
      <c r="O59" s="5">
        <v>150</v>
      </c>
      <c r="P59" s="5">
        <v>50</v>
      </c>
      <c r="Q59" s="5">
        <v>45</v>
      </c>
      <c r="R59" s="5">
        <v>200</v>
      </c>
      <c r="S59" s="5">
        <v>75</v>
      </c>
      <c r="T59" s="5">
        <v>30</v>
      </c>
      <c r="U59" s="5">
        <v>80</v>
      </c>
      <c r="V59" s="5">
        <f>25/2*3</f>
        <v>37.5</v>
      </c>
      <c r="W59" s="5">
        <v>40</v>
      </c>
      <c r="X59" s="5">
        <v>45</v>
      </c>
      <c r="Y59" s="5">
        <v>50</v>
      </c>
      <c r="Z59" s="5">
        <v>90</v>
      </c>
      <c r="AA59" s="5">
        <v>150</v>
      </c>
      <c r="AB59" s="5">
        <v>100</v>
      </c>
      <c r="AC59" s="5">
        <v>90</v>
      </c>
      <c r="AD59" s="5">
        <v>200</v>
      </c>
      <c r="AE59" s="5">
        <v>275</v>
      </c>
      <c r="AF59" s="5">
        <v>80</v>
      </c>
      <c r="AG59" s="5">
        <v>200</v>
      </c>
      <c r="AH59" s="5">
        <v>60</v>
      </c>
      <c r="AI59" s="5">
        <f>50/2*3</f>
        <v>75</v>
      </c>
      <c r="AJ59" s="5">
        <v>115</v>
      </c>
      <c r="AK59" s="5">
        <v>140</v>
      </c>
      <c r="AL59" s="26">
        <v>200</v>
      </c>
      <c r="AM59" s="26"/>
      <c r="AN59" s="26">
        <f t="shared" si="0"/>
        <v>3322.5</v>
      </c>
      <c r="AO59" s="46" t="s">
        <v>342</v>
      </c>
      <c r="AP59" s="56">
        <f>+Лист1!E55</f>
        <v>23</v>
      </c>
    </row>
    <row r="60" spans="1:42" ht="12.75">
      <c r="A60" s="81" t="s">
        <v>410</v>
      </c>
      <c r="B60" s="6" t="s">
        <v>50</v>
      </c>
      <c r="C60" s="5" t="s">
        <v>48</v>
      </c>
      <c r="D60" s="5" t="s">
        <v>42</v>
      </c>
      <c r="E60" s="5">
        <v>65</v>
      </c>
      <c r="F60" s="5">
        <v>50</v>
      </c>
      <c r="G60" s="5">
        <v>50</v>
      </c>
      <c r="H60" s="5">
        <v>40</v>
      </c>
      <c r="I60" s="5">
        <v>15</v>
      </c>
      <c r="J60" s="5">
        <v>15</v>
      </c>
      <c r="K60" s="5">
        <v>55</v>
      </c>
      <c r="L60" s="5">
        <f>15/2*3</f>
        <v>22.5</v>
      </c>
      <c r="M60" s="5">
        <v>90</v>
      </c>
      <c r="N60" s="5">
        <v>60</v>
      </c>
      <c r="O60" s="5">
        <v>75</v>
      </c>
      <c r="P60" s="5">
        <v>40</v>
      </c>
      <c r="Q60" s="5">
        <v>25</v>
      </c>
      <c r="R60" s="5">
        <v>100</v>
      </c>
      <c r="S60" s="5">
        <v>60</v>
      </c>
      <c r="T60" s="5">
        <v>15</v>
      </c>
      <c r="U60" s="5">
        <v>30</v>
      </c>
      <c r="V60" s="5">
        <f>7/2*3</f>
        <v>10.5</v>
      </c>
      <c r="W60" s="5">
        <v>15</v>
      </c>
      <c r="X60" s="5">
        <v>60</v>
      </c>
      <c r="Y60" s="5">
        <v>30</v>
      </c>
      <c r="Z60" s="5">
        <v>50</v>
      </c>
      <c r="AA60" s="5">
        <v>30</v>
      </c>
      <c r="AB60" s="5">
        <v>100</v>
      </c>
      <c r="AC60" s="5">
        <v>40</v>
      </c>
      <c r="AD60" s="5">
        <v>100</v>
      </c>
      <c r="AE60" s="5">
        <v>35</v>
      </c>
      <c r="AF60" s="5">
        <v>50</v>
      </c>
      <c r="AG60" s="5">
        <v>80</v>
      </c>
      <c r="AH60" s="5">
        <v>25</v>
      </c>
      <c r="AI60" s="5">
        <f>50/2*3</f>
        <v>75</v>
      </c>
      <c r="AJ60" s="5">
        <v>50</v>
      </c>
      <c r="AK60" s="5">
        <v>45</v>
      </c>
      <c r="AL60" s="26">
        <v>100</v>
      </c>
      <c r="AM60" s="26">
        <v>10</v>
      </c>
      <c r="AN60" s="26">
        <f t="shared" si="0"/>
        <v>1713</v>
      </c>
      <c r="AO60" s="46" t="s">
        <v>342</v>
      </c>
      <c r="AP60" s="56">
        <f>+Лист1!E56</f>
        <v>13</v>
      </c>
    </row>
    <row r="61" spans="1:42" ht="12.75">
      <c r="A61" s="81" t="s">
        <v>411</v>
      </c>
      <c r="B61" s="6" t="s">
        <v>54</v>
      </c>
      <c r="C61" s="5" t="s">
        <v>48</v>
      </c>
      <c r="D61" s="5" t="s">
        <v>42</v>
      </c>
      <c r="E61" s="5">
        <v>80</v>
      </c>
      <c r="F61" s="5">
        <v>10</v>
      </c>
      <c r="G61" s="5">
        <v>50</v>
      </c>
      <c r="H61" s="5">
        <v>40</v>
      </c>
      <c r="I61" s="5">
        <v>10</v>
      </c>
      <c r="J61" s="5">
        <v>10</v>
      </c>
      <c r="K61" s="5">
        <v>10</v>
      </c>
      <c r="L61" s="5">
        <f>10/2*3</f>
        <v>15</v>
      </c>
      <c r="M61" s="5">
        <v>30</v>
      </c>
      <c r="N61" s="5">
        <v>30</v>
      </c>
      <c r="O61" s="5">
        <v>35</v>
      </c>
      <c r="P61" s="5">
        <v>5</v>
      </c>
      <c r="Q61" s="5">
        <v>10</v>
      </c>
      <c r="R61" s="5">
        <v>20</v>
      </c>
      <c r="S61" s="5"/>
      <c r="T61" s="5">
        <v>30</v>
      </c>
      <c r="U61" s="5">
        <v>6</v>
      </c>
      <c r="V61" s="5">
        <f>8/2*3</f>
        <v>12</v>
      </c>
      <c r="W61" s="5">
        <v>10</v>
      </c>
      <c r="X61" s="5">
        <v>30</v>
      </c>
      <c r="Y61" s="5">
        <v>30</v>
      </c>
      <c r="Z61" s="5">
        <v>40</v>
      </c>
      <c r="AA61" s="5">
        <v>75</v>
      </c>
      <c r="AB61" s="5">
        <v>75</v>
      </c>
      <c r="AC61" s="5">
        <v>90</v>
      </c>
      <c r="AD61" s="5">
        <v>70</v>
      </c>
      <c r="AE61" s="5">
        <v>25</v>
      </c>
      <c r="AF61" s="5">
        <v>30</v>
      </c>
      <c r="AG61" s="5">
        <v>40</v>
      </c>
      <c r="AH61" s="5">
        <v>18</v>
      </c>
      <c r="AI61" s="5">
        <f>15/2*3</f>
        <v>22.5</v>
      </c>
      <c r="AJ61" s="5">
        <v>25</v>
      </c>
      <c r="AK61" s="5"/>
      <c r="AL61" s="26">
        <v>50</v>
      </c>
      <c r="AM61" s="26">
        <v>5</v>
      </c>
      <c r="AN61" s="26">
        <f t="shared" si="0"/>
        <v>1038.5</v>
      </c>
      <c r="AO61" s="46" t="s">
        <v>342</v>
      </c>
      <c r="AP61" s="56">
        <f>+Лист1!E57</f>
        <v>11</v>
      </c>
    </row>
    <row r="62" spans="1:42" ht="12.75">
      <c r="A62" s="81" t="s">
        <v>412</v>
      </c>
      <c r="B62" s="6" t="s">
        <v>55</v>
      </c>
      <c r="C62" s="5" t="s">
        <v>48</v>
      </c>
      <c r="D62" s="5" t="s">
        <v>42</v>
      </c>
      <c r="E62" s="5">
        <v>55</v>
      </c>
      <c r="F62" s="5">
        <v>30</v>
      </c>
      <c r="G62" s="5"/>
      <c r="H62" s="5">
        <v>40</v>
      </c>
      <c r="I62" s="5">
        <v>10</v>
      </c>
      <c r="J62" s="5">
        <v>25</v>
      </c>
      <c r="K62" s="5">
        <v>20</v>
      </c>
      <c r="L62" s="5">
        <f>10/2*3</f>
        <v>15</v>
      </c>
      <c r="M62" s="5">
        <v>30</v>
      </c>
      <c r="N62" s="5">
        <v>30</v>
      </c>
      <c r="O62" s="5">
        <v>40</v>
      </c>
      <c r="P62" s="5">
        <v>20</v>
      </c>
      <c r="Q62" s="5">
        <v>15</v>
      </c>
      <c r="R62" s="5">
        <v>40</v>
      </c>
      <c r="S62" s="5"/>
      <c r="T62" s="5">
        <v>15</v>
      </c>
      <c r="U62" s="5">
        <v>6</v>
      </c>
      <c r="V62" s="5">
        <f>8/2*3</f>
        <v>12</v>
      </c>
      <c r="W62" s="5">
        <v>13</v>
      </c>
      <c r="X62" s="5">
        <v>30</v>
      </c>
      <c r="Y62" s="5">
        <v>30</v>
      </c>
      <c r="Z62" s="5">
        <v>35</v>
      </c>
      <c r="AA62" s="5">
        <v>30</v>
      </c>
      <c r="AB62" s="5">
        <v>40</v>
      </c>
      <c r="AC62" s="5">
        <v>30</v>
      </c>
      <c r="AD62" s="5">
        <v>50</v>
      </c>
      <c r="AE62" s="5">
        <v>40</v>
      </c>
      <c r="AF62" s="5">
        <v>50</v>
      </c>
      <c r="AG62" s="5">
        <v>40</v>
      </c>
      <c r="AH62" s="5">
        <v>15</v>
      </c>
      <c r="AI62" s="5">
        <f>20/2*3</f>
        <v>30</v>
      </c>
      <c r="AJ62" s="5">
        <v>25</v>
      </c>
      <c r="AK62" s="5">
        <v>35</v>
      </c>
      <c r="AL62" s="26">
        <v>20</v>
      </c>
      <c r="AM62" s="26">
        <v>10</v>
      </c>
      <c r="AN62" s="26">
        <f t="shared" si="0"/>
        <v>926</v>
      </c>
      <c r="AO62" s="46" t="s">
        <v>342</v>
      </c>
      <c r="AP62" s="56">
        <f>+Лист1!E58</f>
        <v>19.6</v>
      </c>
    </row>
    <row r="63" spans="1:42" ht="12.75">
      <c r="A63" s="81" t="s">
        <v>413</v>
      </c>
      <c r="B63" s="6" t="s">
        <v>177</v>
      </c>
      <c r="C63" s="5" t="s">
        <v>48</v>
      </c>
      <c r="D63" s="5" t="s">
        <v>42</v>
      </c>
      <c r="E63" s="5">
        <v>55</v>
      </c>
      <c r="F63" s="5">
        <v>40</v>
      </c>
      <c r="G63" s="5"/>
      <c r="H63" s="5">
        <v>40</v>
      </c>
      <c r="I63" s="5">
        <v>10</v>
      </c>
      <c r="J63" s="5">
        <v>25</v>
      </c>
      <c r="K63" s="5">
        <v>20</v>
      </c>
      <c r="L63" s="5">
        <f>10/2*3</f>
        <v>15</v>
      </c>
      <c r="M63" s="5">
        <v>30</v>
      </c>
      <c r="N63" s="5">
        <v>30</v>
      </c>
      <c r="O63" s="5">
        <v>40</v>
      </c>
      <c r="P63" s="5">
        <v>20</v>
      </c>
      <c r="Q63" s="5">
        <v>10</v>
      </c>
      <c r="R63" s="5">
        <v>40</v>
      </c>
      <c r="S63" s="5">
        <v>20</v>
      </c>
      <c r="T63" s="5">
        <v>30</v>
      </c>
      <c r="U63" s="5"/>
      <c r="V63" s="5">
        <f>8/2*3</f>
        <v>12</v>
      </c>
      <c r="W63" s="5">
        <v>15</v>
      </c>
      <c r="X63" s="5">
        <v>30</v>
      </c>
      <c r="Y63" s="5">
        <v>30</v>
      </c>
      <c r="Z63" s="5">
        <v>35</v>
      </c>
      <c r="AA63" s="5">
        <v>30</v>
      </c>
      <c r="AB63" s="5">
        <v>50</v>
      </c>
      <c r="AC63" s="5"/>
      <c r="AD63" s="5">
        <v>50</v>
      </c>
      <c r="AE63" s="5">
        <v>40</v>
      </c>
      <c r="AF63" s="5">
        <v>50</v>
      </c>
      <c r="AG63" s="5">
        <v>50</v>
      </c>
      <c r="AH63" s="5"/>
      <c r="AI63" s="5">
        <f>25/2*3</f>
        <v>37.5</v>
      </c>
      <c r="AJ63" s="5">
        <v>30</v>
      </c>
      <c r="AK63" s="5">
        <v>35</v>
      </c>
      <c r="AL63" s="26"/>
      <c r="AM63" s="26">
        <v>10</v>
      </c>
      <c r="AN63" s="26">
        <f t="shared" si="0"/>
        <v>929.5</v>
      </c>
      <c r="AO63" s="46" t="s">
        <v>342</v>
      </c>
      <c r="AP63" s="56">
        <f>+Лист1!E59</f>
        <v>12</v>
      </c>
    </row>
    <row r="64" spans="1:42" ht="12.75">
      <c r="A64" s="81" t="s">
        <v>414</v>
      </c>
      <c r="B64" s="6" t="s">
        <v>178</v>
      </c>
      <c r="C64" s="5" t="s">
        <v>48</v>
      </c>
      <c r="D64" s="5" t="s">
        <v>42</v>
      </c>
      <c r="E64" s="5">
        <v>55</v>
      </c>
      <c r="F64" s="5"/>
      <c r="G64" s="5"/>
      <c r="H64" s="5">
        <v>40</v>
      </c>
      <c r="I64" s="5"/>
      <c r="J64" s="5"/>
      <c r="K64" s="5">
        <v>20</v>
      </c>
      <c r="L64" s="5"/>
      <c r="M64" s="5">
        <v>30</v>
      </c>
      <c r="N64" s="5"/>
      <c r="O64" s="5">
        <v>40</v>
      </c>
      <c r="P64" s="5"/>
      <c r="Q64" s="5"/>
      <c r="R64" s="5">
        <v>40</v>
      </c>
      <c r="S64" s="5"/>
      <c r="T64" s="5">
        <v>15</v>
      </c>
      <c r="U64" s="5"/>
      <c r="V64" s="5"/>
      <c r="W64" s="5"/>
      <c r="X64" s="5"/>
      <c r="Y64" s="5">
        <v>30</v>
      </c>
      <c r="Z64" s="5">
        <v>35</v>
      </c>
      <c r="AA64" s="5">
        <v>30</v>
      </c>
      <c r="AB64" s="5">
        <v>50</v>
      </c>
      <c r="AC64" s="5"/>
      <c r="AD64" s="5">
        <v>50</v>
      </c>
      <c r="AE64" s="5">
        <v>30</v>
      </c>
      <c r="AF64" s="5"/>
      <c r="AG64" s="5"/>
      <c r="AH64" s="5"/>
      <c r="AI64" s="5"/>
      <c r="AJ64" s="5"/>
      <c r="AK64" s="5">
        <v>35</v>
      </c>
      <c r="AL64" s="26"/>
      <c r="AM64" s="26">
        <v>10</v>
      </c>
      <c r="AN64" s="26">
        <f t="shared" si="0"/>
        <v>510</v>
      </c>
      <c r="AO64" s="46" t="s">
        <v>342</v>
      </c>
      <c r="AP64" s="56">
        <f>+Лист1!E60</f>
        <v>14</v>
      </c>
    </row>
    <row r="65" spans="1:42" ht="12.75">
      <c r="A65" s="81" t="s">
        <v>415</v>
      </c>
      <c r="B65" s="6" t="s">
        <v>56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6"/>
      <c r="AM65" s="26"/>
      <c r="AN65" s="26"/>
      <c r="AO65" s="46"/>
      <c r="AP65" s="56"/>
    </row>
    <row r="66" spans="1:42" ht="12.75">
      <c r="A66" s="81" t="s">
        <v>416</v>
      </c>
      <c r="B66" s="6" t="s">
        <v>89</v>
      </c>
      <c r="C66" s="5" t="s">
        <v>57</v>
      </c>
      <c r="D66" s="5" t="s">
        <v>42</v>
      </c>
      <c r="E66" s="5">
        <v>100</v>
      </c>
      <c r="F66" s="5">
        <v>100</v>
      </c>
      <c r="G66" s="5"/>
      <c r="H66" s="5">
        <v>100</v>
      </c>
      <c r="I66" s="5">
        <v>35</v>
      </c>
      <c r="J66" s="5">
        <v>60</v>
      </c>
      <c r="K66" s="5">
        <v>60</v>
      </c>
      <c r="L66" s="5">
        <f>20/2*3</f>
        <v>30</v>
      </c>
      <c r="M66" s="5">
        <v>120</v>
      </c>
      <c r="N66" s="5">
        <v>80</v>
      </c>
      <c r="O66" s="5">
        <v>120</v>
      </c>
      <c r="P66" s="5"/>
      <c r="Q66" s="5">
        <v>40</v>
      </c>
      <c r="R66" s="5">
        <v>150</v>
      </c>
      <c r="S66" s="5">
        <v>100</v>
      </c>
      <c r="T66" s="5">
        <v>60</v>
      </c>
      <c r="U66" s="5">
        <v>50</v>
      </c>
      <c r="V66" s="5">
        <f>20/2*3</f>
        <v>30</v>
      </c>
      <c r="W66" s="5">
        <v>80</v>
      </c>
      <c r="X66" s="5">
        <v>60</v>
      </c>
      <c r="Y66" s="5">
        <v>60</v>
      </c>
      <c r="Z66" s="5">
        <v>75</v>
      </c>
      <c r="AA66" s="5">
        <v>75</v>
      </c>
      <c r="AB66" s="5">
        <v>100</v>
      </c>
      <c r="AC66" s="5">
        <v>100</v>
      </c>
      <c r="AD66" s="5">
        <v>150</v>
      </c>
      <c r="AE66" s="5">
        <v>220</v>
      </c>
      <c r="AF66" s="5">
        <v>100</v>
      </c>
      <c r="AG66" s="5">
        <v>120</v>
      </c>
      <c r="AH66" s="5">
        <v>50</v>
      </c>
      <c r="AI66" s="5">
        <f>50/2*3</f>
        <v>75</v>
      </c>
      <c r="AJ66" s="5">
        <v>115</v>
      </c>
      <c r="AK66" s="5">
        <v>160</v>
      </c>
      <c r="AL66" s="26">
        <v>100</v>
      </c>
      <c r="AM66" s="26">
        <v>10</v>
      </c>
      <c r="AN66" s="26">
        <f t="shared" si="0"/>
        <v>2885</v>
      </c>
      <c r="AO66" s="46" t="s">
        <v>342</v>
      </c>
      <c r="AP66" s="56">
        <f>+Лист1!E62</f>
        <v>20</v>
      </c>
    </row>
    <row r="67" spans="1:42" ht="12.75">
      <c r="A67" s="81" t="s">
        <v>417</v>
      </c>
      <c r="B67" s="6" t="s">
        <v>161</v>
      </c>
      <c r="C67" s="5" t="s">
        <v>57</v>
      </c>
      <c r="D67" s="5" t="s">
        <v>42</v>
      </c>
      <c r="E67" s="5">
        <v>65</v>
      </c>
      <c r="F67" s="5">
        <v>20</v>
      </c>
      <c r="G67" s="5"/>
      <c r="H67" s="5"/>
      <c r="I67" s="5">
        <v>10</v>
      </c>
      <c r="J67" s="5">
        <v>5</v>
      </c>
      <c r="K67" s="5"/>
      <c r="L67" s="5"/>
      <c r="M67" s="5">
        <v>30</v>
      </c>
      <c r="N67" s="5"/>
      <c r="O67" s="5">
        <v>50</v>
      </c>
      <c r="P67" s="5"/>
      <c r="Q67" s="5"/>
      <c r="R67" s="5"/>
      <c r="S67" s="5"/>
      <c r="T67" s="5">
        <v>15</v>
      </c>
      <c r="U67" s="5"/>
      <c r="V67" s="5"/>
      <c r="W67" s="5">
        <v>9</v>
      </c>
      <c r="X67" s="5">
        <v>15</v>
      </c>
      <c r="Y67" s="5">
        <v>30</v>
      </c>
      <c r="Z67" s="5">
        <v>15</v>
      </c>
      <c r="AA67" s="5"/>
      <c r="AB67" s="5">
        <v>40</v>
      </c>
      <c r="AC67" s="5"/>
      <c r="AD67" s="5">
        <v>30</v>
      </c>
      <c r="AE67" s="5">
        <v>15</v>
      </c>
      <c r="AF67" s="5"/>
      <c r="AG67" s="5">
        <v>20</v>
      </c>
      <c r="AH67" s="5"/>
      <c r="AI67" s="5">
        <f>10/2*3</f>
        <v>15</v>
      </c>
      <c r="AJ67" s="5"/>
      <c r="AK67" s="5"/>
      <c r="AL67" s="26">
        <v>100</v>
      </c>
      <c r="AM67" s="26"/>
      <c r="AN67" s="26">
        <f t="shared" si="0"/>
        <v>484</v>
      </c>
      <c r="AO67" s="46" t="s">
        <v>342</v>
      </c>
      <c r="AP67" s="56">
        <f>+Лист1!E63</f>
        <v>40</v>
      </c>
    </row>
    <row r="68" spans="1:42" ht="12.75" customHeight="1">
      <c r="A68" s="81" t="s">
        <v>418</v>
      </c>
      <c r="B68" s="6" t="s">
        <v>58</v>
      </c>
      <c r="C68" s="5" t="s">
        <v>59</v>
      </c>
      <c r="D68" s="5" t="s">
        <v>42</v>
      </c>
      <c r="E68" s="5"/>
      <c r="F68" s="5">
        <v>150</v>
      </c>
      <c r="G68" s="5">
        <v>190</v>
      </c>
      <c r="H68" s="5">
        <v>200</v>
      </c>
      <c r="I68" s="5">
        <v>50</v>
      </c>
      <c r="J68" s="5">
        <v>100</v>
      </c>
      <c r="K68" s="5">
        <v>90</v>
      </c>
      <c r="L68" s="5">
        <f>50/2*3</f>
        <v>75</v>
      </c>
      <c r="M68" s="5"/>
      <c r="N68" s="5">
        <v>150</v>
      </c>
      <c r="O68" s="5">
        <v>200</v>
      </c>
      <c r="P68" s="5">
        <v>100</v>
      </c>
      <c r="Q68" s="5">
        <v>50</v>
      </c>
      <c r="R68" s="5">
        <v>300</v>
      </c>
      <c r="S68" s="5">
        <v>100</v>
      </c>
      <c r="T68" s="5">
        <v>150</v>
      </c>
      <c r="U68" s="5">
        <v>50</v>
      </c>
      <c r="V68" s="5">
        <f>50/2*3</f>
        <v>75</v>
      </c>
      <c r="W68" s="5">
        <v>150</v>
      </c>
      <c r="X68" s="5">
        <v>30</v>
      </c>
      <c r="Y68" s="5">
        <v>150</v>
      </c>
      <c r="Z68" s="5">
        <v>250</v>
      </c>
      <c r="AA68" s="5">
        <v>100</v>
      </c>
      <c r="AB68" s="5">
        <v>250</v>
      </c>
      <c r="AC68" s="5">
        <v>200</v>
      </c>
      <c r="AD68" s="5">
        <v>150</v>
      </c>
      <c r="AE68" s="5">
        <v>400</v>
      </c>
      <c r="AF68" s="5">
        <v>300</v>
      </c>
      <c r="AG68" s="5">
        <v>400</v>
      </c>
      <c r="AH68" s="5">
        <v>80</v>
      </c>
      <c r="AI68" s="5">
        <f>200/2*3</f>
        <v>300</v>
      </c>
      <c r="AJ68" s="5">
        <v>200</v>
      </c>
      <c r="AK68" s="5">
        <v>150</v>
      </c>
      <c r="AL68" s="26">
        <v>100</v>
      </c>
      <c r="AM68" s="26"/>
      <c r="AN68" s="26">
        <f t="shared" si="0"/>
        <v>5240</v>
      </c>
      <c r="AO68" s="46" t="s">
        <v>341</v>
      </c>
      <c r="AP68" s="56">
        <f>+Лист1!E64</f>
        <v>10.5</v>
      </c>
    </row>
    <row r="69" spans="1:42" ht="12.75">
      <c r="A69" s="81" t="s">
        <v>419</v>
      </c>
      <c r="B69" s="6" t="s">
        <v>60</v>
      </c>
      <c r="C69" s="5"/>
      <c r="D69" s="5" t="s">
        <v>42</v>
      </c>
      <c r="E69" s="5"/>
      <c r="F69" s="5"/>
      <c r="G69" s="5"/>
      <c r="H69" s="5">
        <v>10</v>
      </c>
      <c r="I69" s="5"/>
      <c r="J69" s="5">
        <v>5</v>
      </c>
      <c r="K69" s="5"/>
      <c r="L69" s="5"/>
      <c r="M69" s="5">
        <v>7</v>
      </c>
      <c r="N69" s="5">
        <v>3</v>
      </c>
      <c r="O69" s="5"/>
      <c r="P69" s="5"/>
      <c r="Q69" s="5"/>
      <c r="R69" s="5">
        <v>10</v>
      </c>
      <c r="S69" s="5"/>
      <c r="T69" s="5">
        <v>3</v>
      </c>
      <c r="U69" s="5">
        <v>50</v>
      </c>
      <c r="V69" s="5"/>
      <c r="W69" s="5">
        <v>2</v>
      </c>
      <c r="X69" s="5">
        <v>3</v>
      </c>
      <c r="Y69" s="5">
        <v>6</v>
      </c>
      <c r="Z69" s="5">
        <v>5</v>
      </c>
      <c r="AA69" s="5"/>
      <c r="AB69" s="5">
        <v>13</v>
      </c>
      <c r="AC69" s="5">
        <v>10</v>
      </c>
      <c r="AD69" s="5">
        <v>3</v>
      </c>
      <c r="AE69" s="5">
        <v>10</v>
      </c>
      <c r="AF69" s="5">
        <v>11</v>
      </c>
      <c r="AG69" s="5">
        <v>20</v>
      </c>
      <c r="AH69" s="5"/>
      <c r="AI69" s="5"/>
      <c r="AJ69" s="5">
        <v>5</v>
      </c>
      <c r="AK69" s="5"/>
      <c r="AL69" s="26">
        <v>20</v>
      </c>
      <c r="AM69" s="26"/>
      <c r="AN69" s="26">
        <f t="shared" si="0"/>
        <v>196</v>
      </c>
      <c r="AO69" s="46" t="s">
        <v>341</v>
      </c>
      <c r="AP69" s="56">
        <f>+Лист1!E65</f>
        <v>50.6</v>
      </c>
    </row>
    <row r="70" spans="1:42" ht="12.75">
      <c r="A70" s="81" t="s">
        <v>420</v>
      </c>
      <c r="B70" s="6" t="s">
        <v>180</v>
      </c>
      <c r="C70" s="5"/>
      <c r="D70" s="5" t="s">
        <v>42</v>
      </c>
      <c r="E70" s="5">
        <v>40</v>
      </c>
      <c r="F70" s="5">
        <v>80</v>
      </c>
      <c r="G70" s="5">
        <v>45</v>
      </c>
      <c r="H70" s="5">
        <v>15</v>
      </c>
      <c r="I70" s="5">
        <v>70</v>
      </c>
      <c r="J70" s="5"/>
      <c r="K70" s="5">
        <v>20</v>
      </c>
      <c r="L70" s="5"/>
      <c r="M70" s="5">
        <v>100</v>
      </c>
      <c r="N70" s="5">
        <v>50</v>
      </c>
      <c r="O70" s="5">
        <v>50</v>
      </c>
      <c r="P70" s="5">
        <v>20</v>
      </c>
      <c r="Q70" s="5">
        <v>40</v>
      </c>
      <c r="R70" s="5">
        <v>50</v>
      </c>
      <c r="S70" s="5">
        <v>30</v>
      </c>
      <c r="T70" s="5"/>
      <c r="U70" s="5"/>
      <c r="V70" s="5">
        <f>12/2*3</f>
        <v>18</v>
      </c>
      <c r="W70" s="5"/>
      <c r="X70" s="5"/>
      <c r="Y70" s="5">
        <v>15</v>
      </c>
      <c r="Z70" s="5"/>
      <c r="AA70" s="5">
        <v>80</v>
      </c>
      <c r="AB70" s="5">
        <v>75</v>
      </c>
      <c r="AC70" s="5">
        <v>35</v>
      </c>
      <c r="AD70" s="5">
        <v>100</v>
      </c>
      <c r="AE70" s="5"/>
      <c r="AF70" s="5">
        <v>26</v>
      </c>
      <c r="AG70" s="5">
        <v>35</v>
      </c>
      <c r="AH70" s="5"/>
      <c r="AI70" s="5">
        <f>20/2*3</f>
        <v>30</v>
      </c>
      <c r="AJ70" s="5"/>
      <c r="AK70" s="5"/>
      <c r="AL70" s="26">
        <v>50</v>
      </c>
      <c r="AM70" s="26"/>
      <c r="AN70" s="26">
        <f t="shared" si="0"/>
        <v>1074</v>
      </c>
      <c r="AO70" s="46" t="s">
        <v>342</v>
      </c>
      <c r="AP70" s="100">
        <f>+Лист1!E66</f>
        <v>47.5</v>
      </c>
    </row>
    <row r="71" spans="1:42" ht="12.75">
      <c r="A71" s="81" t="s">
        <v>421</v>
      </c>
      <c r="B71" s="6" t="s">
        <v>61</v>
      </c>
      <c r="C71" s="5"/>
      <c r="D71" s="5" t="s">
        <v>42</v>
      </c>
      <c r="E71" s="5">
        <v>400</v>
      </c>
      <c r="F71" s="5">
        <v>200</v>
      </c>
      <c r="G71" s="5">
        <v>350</v>
      </c>
      <c r="H71" s="5">
        <v>600</v>
      </c>
      <c r="I71" s="5">
        <v>150</v>
      </c>
      <c r="J71" s="5">
        <v>250</v>
      </c>
      <c r="K71" s="5">
        <v>240</v>
      </c>
      <c r="L71" s="5">
        <f>100/2*3</f>
        <v>150</v>
      </c>
      <c r="M71" s="5">
        <v>400</v>
      </c>
      <c r="N71" s="5">
        <v>400</v>
      </c>
      <c r="O71" s="5">
        <v>500</v>
      </c>
      <c r="P71" s="5">
        <v>100</v>
      </c>
      <c r="Q71" s="5">
        <v>150</v>
      </c>
      <c r="R71" s="5">
        <v>500</v>
      </c>
      <c r="S71" s="5">
        <v>200</v>
      </c>
      <c r="T71" s="5">
        <v>150</v>
      </c>
      <c r="U71" s="5">
        <v>150</v>
      </c>
      <c r="V71" s="5">
        <f>100/2*3</f>
        <v>150</v>
      </c>
      <c r="W71" s="5">
        <v>150</v>
      </c>
      <c r="X71" s="5">
        <v>225</v>
      </c>
      <c r="Y71" s="5">
        <v>150</v>
      </c>
      <c r="Z71" s="5">
        <v>450</v>
      </c>
      <c r="AA71" s="5">
        <v>150</v>
      </c>
      <c r="AB71" s="5">
        <v>500</v>
      </c>
      <c r="AC71" s="5">
        <v>400</v>
      </c>
      <c r="AD71" s="5">
        <v>600</v>
      </c>
      <c r="AE71" s="5">
        <v>550</v>
      </c>
      <c r="AF71" s="5">
        <v>450</v>
      </c>
      <c r="AG71" s="5">
        <v>550</v>
      </c>
      <c r="AH71" s="5">
        <v>150</v>
      </c>
      <c r="AI71" s="5">
        <f>300/2*3</f>
        <v>450</v>
      </c>
      <c r="AJ71" s="5">
        <v>500</v>
      </c>
      <c r="AK71" s="5">
        <v>350</v>
      </c>
      <c r="AL71" s="26">
        <v>400</v>
      </c>
      <c r="AM71" s="26">
        <v>30</v>
      </c>
      <c r="AN71" s="26">
        <f t="shared" si="0"/>
        <v>11095</v>
      </c>
      <c r="AO71" s="46" t="s">
        <v>342</v>
      </c>
      <c r="AP71" s="56">
        <f>+Лист1!E67</f>
        <v>22</v>
      </c>
    </row>
    <row r="72" spans="1:42" ht="12.75">
      <c r="A72" s="81" t="s">
        <v>422</v>
      </c>
      <c r="B72" s="6" t="s">
        <v>62</v>
      </c>
      <c r="C72" s="5"/>
      <c r="D72" s="5" t="s">
        <v>42</v>
      </c>
      <c r="E72" s="5">
        <v>80</v>
      </c>
      <c r="F72" s="5">
        <v>80</v>
      </c>
      <c r="G72" s="5">
        <v>68</v>
      </c>
      <c r="H72" s="5">
        <v>50</v>
      </c>
      <c r="I72" s="5">
        <v>20</v>
      </c>
      <c r="J72" s="5">
        <v>30</v>
      </c>
      <c r="K72" s="5">
        <v>45</v>
      </c>
      <c r="L72" s="5">
        <f>10/2*3</f>
        <v>15</v>
      </c>
      <c r="M72" s="5">
        <v>80</v>
      </c>
      <c r="N72" s="5">
        <v>60</v>
      </c>
      <c r="O72" s="5">
        <v>100</v>
      </c>
      <c r="P72" s="5">
        <v>20</v>
      </c>
      <c r="Q72" s="5">
        <v>20</v>
      </c>
      <c r="R72" s="5">
        <v>80</v>
      </c>
      <c r="S72" s="5">
        <v>30</v>
      </c>
      <c r="T72" s="5">
        <v>30</v>
      </c>
      <c r="U72" s="5">
        <v>50</v>
      </c>
      <c r="V72" s="5">
        <f>15/2*3</f>
        <v>22.5</v>
      </c>
      <c r="W72" s="5">
        <v>30</v>
      </c>
      <c r="X72" s="5">
        <v>30</v>
      </c>
      <c r="Y72" s="5">
        <v>50</v>
      </c>
      <c r="Z72" s="5">
        <v>75</v>
      </c>
      <c r="AA72" s="5">
        <v>50</v>
      </c>
      <c r="AB72" s="5"/>
      <c r="AC72" s="5">
        <v>40</v>
      </c>
      <c r="AD72" s="5">
        <v>100</v>
      </c>
      <c r="AE72" s="5">
        <v>55</v>
      </c>
      <c r="AF72" s="5">
        <v>50</v>
      </c>
      <c r="AG72" s="5">
        <v>60</v>
      </c>
      <c r="AH72" s="5">
        <v>20</v>
      </c>
      <c r="AI72" s="5">
        <f>50/2*3</f>
        <v>75</v>
      </c>
      <c r="AJ72" s="5">
        <v>65</v>
      </c>
      <c r="AK72" s="5">
        <v>40</v>
      </c>
      <c r="AL72" s="26">
        <v>100</v>
      </c>
      <c r="AM72" s="26"/>
      <c r="AN72" s="26">
        <f t="shared" si="0"/>
        <v>1720.5</v>
      </c>
      <c r="AO72" s="46" t="s">
        <v>342</v>
      </c>
      <c r="AP72" s="56">
        <f>+Лист1!E68</f>
        <v>7.7</v>
      </c>
    </row>
    <row r="73" spans="1:42" ht="12.75">
      <c r="A73" s="81" t="s">
        <v>423</v>
      </c>
      <c r="B73" s="6" t="s">
        <v>64</v>
      </c>
      <c r="C73" s="5"/>
      <c r="D73" s="5" t="s">
        <v>42</v>
      </c>
      <c r="E73" s="5">
        <v>2.5</v>
      </c>
      <c r="F73" s="5">
        <v>5</v>
      </c>
      <c r="G73" s="5"/>
      <c r="H73" s="5">
        <v>10</v>
      </c>
      <c r="I73" s="5">
        <v>1</v>
      </c>
      <c r="J73" s="5">
        <v>3</v>
      </c>
      <c r="K73" s="5">
        <v>6</v>
      </c>
      <c r="L73" s="5">
        <f>0.6/2*3</f>
        <v>0.8999999999999999</v>
      </c>
      <c r="M73" s="5">
        <v>8</v>
      </c>
      <c r="N73" s="5">
        <v>4</v>
      </c>
      <c r="O73" s="5">
        <v>3</v>
      </c>
      <c r="P73" s="5">
        <v>5</v>
      </c>
      <c r="Q73" s="5">
        <v>1</v>
      </c>
      <c r="R73" s="5">
        <v>5</v>
      </c>
      <c r="S73" s="5">
        <v>6</v>
      </c>
      <c r="T73" s="5">
        <v>6</v>
      </c>
      <c r="U73" s="5">
        <v>1</v>
      </c>
      <c r="V73" s="5">
        <f>3/2*3</f>
        <v>4.5</v>
      </c>
      <c r="W73" s="5">
        <v>3</v>
      </c>
      <c r="X73" s="5">
        <v>2</v>
      </c>
      <c r="Y73" s="5">
        <v>6</v>
      </c>
      <c r="Z73" s="5">
        <v>6</v>
      </c>
      <c r="AA73" s="5">
        <v>12</v>
      </c>
      <c r="AB73" s="5">
        <v>3</v>
      </c>
      <c r="AC73" s="5">
        <v>4</v>
      </c>
      <c r="AD73" s="5">
        <v>15</v>
      </c>
      <c r="AE73" s="5">
        <v>11</v>
      </c>
      <c r="AF73" s="5">
        <v>4.5</v>
      </c>
      <c r="AG73" s="5">
        <v>3</v>
      </c>
      <c r="AH73" s="5">
        <v>0.5</v>
      </c>
      <c r="AI73" s="5">
        <f>5/2*3</f>
        <v>7.5</v>
      </c>
      <c r="AJ73" s="5">
        <v>4</v>
      </c>
      <c r="AK73" s="5">
        <v>90</v>
      </c>
      <c r="AL73" s="26">
        <v>4</v>
      </c>
      <c r="AM73" s="26">
        <v>3</v>
      </c>
      <c r="AN73" s="26">
        <f t="shared" si="0"/>
        <v>250.4</v>
      </c>
      <c r="AO73" s="46" t="s">
        <v>342</v>
      </c>
      <c r="AP73" s="56">
        <f>+Лист1!E69</f>
        <v>22.5</v>
      </c>
    </row>
    <row r="74" spans="1:42" ht="12.75">
      <c r="A74" s="81" t="s">
        <v>424</v>
      </c>
      <c r="B74" s="6" t="s">
        <v>66</v>
      </c>
      <c r="C74" s="5" t="s">
        <v>150</v>
      </c>
      <c r="D74" s="5" t="s">
        <v>151</v>
      </c>
      <c r="E74" s="5">
        <v>15</v>
      </c>
      <c r="F74" s="5">
        <v>30</v>
      </c>
      <c r="G74" s="5"/>
      <c r="H74" s="5">
        <v>100</v>
      </c>
      <c r="I74" s="5">
        <v>10</v>
      </c>
      <c r="J74" s="5">
        <v>10</v>
      </c>
      <c r="K74" s="5">
        <v>50</v>
      </c>
      <c r="L74" s="5">
        <f>1/2*3</f>
        <v>1.5</v>
      </c>
      <c r="M74" s="5">
        <v>10</v>
      </c>
      <c r="N74" s="5"/>
      <c r="O74" s="5">
        <v>0.5</v>
      </c>
      <c r="P74" s="5">
        <v>20</v>
      </c>
      <c r="Q74" s="5">
        <v>20</v>
      </c>
      <c r="R74" s="5">
        <v>50</v>
      </c>
      <c r="S74" s="5"/>
      <c r="T74" s="5">
        <v>30</v>
      </c>
      <c r="U74" s="5">
        <v>10</v>
      </c>
      <c r="V74" s="5">
        <f>10/2*3</f>
        <v>15</v>
      </c>
      <c r="W74" s="5">
        <v>30</v>
      </c>
      <c r="X74" s="5"/>
      <c r="Y74" s="5"/>
      <c r="Z74" s="5">
        <v>30</v>
      </c>
      <c r="AA74" s="5"/>
      <c r="AB74" s="5">
        <v>50</v>
      </c>
      <c r="AC74" s="5">
        <v>8</v>
      </c>
      <c r="AD74" s="5">
        <v>20</v>
      </c>
      <c r="AE74" s="5">
        <v>12</v>
      </c>
      <c r="AF74" s="5">
        <v>30</v>
      </c>
      <c r="AG74" s="5">
        <v>50</v>
      </c>
      <c r="AH74" s="5">
        <v>10</v>
      </c>
      <c r="AI74" s="5"/>
      <c r="AJ74" s="5">
        <v>60</v>
      </c>
      <c r="AK74" s="5">
        <v>20</v>
      </c>
      <c r="AL74" s="26">
        <v>100</v>
      </c>
      <c r="AM74" s="26">
        <v>10</v>
      </c>
      <c r="AN74" s="26">
        <f t="shared" si="0"/>
        <v>802</v>
      </c>
      <c r="AO74" s="46" t="s">
        <v>342</v>
      </c>
      <c r="AP74" s="56">
        <f>+Лист1!E70</f>
        <v>2.8</v>
      </c>
    </row>
    <row r="75" spans="1:42" ht="12.75">
      <c r="A75" s="81" t="s">
        <v>425</v>
      </c>
      <c r="B75" s="6" t="s">
        <v>218</v>
      </c>
      <c r="C75" s="5" t="s">
        <v>150</v>
      </c>
      <c r="D75" s="5" t="s">
        <v>151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>
        <v>10</v>
      </c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>
        <v>10</v>
      </c>
      <c r="AF75" s="5"/>
      <c r="AG75" s="5"/>
      <c r="AH75" s="5"/>
      <c r="AI75" s="5"/>
      <c r="AJ75" s="5"/>
      <c r="AK75" s="5">
        <v>15</v>
      </c>
      <c r="AL75" s="26">
        <v>100</v>
      </c>
      <c r="AM75" s="26"/>
      <c r="AN75" s="26">
        <f t="shared" si="0"/>
        <v>135</v>
      </c>
      <c r="AO75" s="46" t="s">
        <v>342</v>
      </c>
      <c r="AP75" s="56">
        <f>+Лист1!E71</f>
        <v>1.7</v>
      </c>
    </row>
    <row r="76" spans="1:42" ht="12.75">
      <c r="A76" s="81" t="s">
        <v>426</v>
      </c>
      <c r="B76" s="6" t="s">
        <v>203</v>
      </c>
      <c r="C76" s="5">
        <v>0.25</v>
      </c>
      <c r="D76" s="5" t="s">
        <v>122</v>
      </c>
      <c r="E76" s="5">
        <v>10</v>
      </c>
      <c r="F76" s="5">
        <v>6</v>
      </c>
      <c r="G76" s="5">
        <v>8</v>
      </c>
      <c r="H76" s="5">
        <v>10</v>
      </c>
      <c r="I76" s="5">
        <v>5</v>
      </c>
      <c r="J76" s="5">
        <v>4</v>
      </c>
      <c r="K76" s="5">
        <v>3</v>
      </c>
      <c r="L76" s="5">
        <f>2/2*3</f>
        <v>3</v>
      </c>
      <c r="M76" s="5">
        <v>24</v>
      </c>
      <c r="N76" s="5">
        <v>8</v>
      </c>
      <c r="O76" s="5">
        <v>12</v>
      </c>
      <c r="P76" s="5">
        <v>30</v>
      </c>
      <c r="Q76" s="5">
        <v>4</v>
      </c>
      <c r="R76" s="5">
        <v>14</v>
      </c>
      <c r="S76" s="5">
        <v>15</v>
      </c>
      <c r="T76" s="5">
        <v>15</v>
      </c>
      <c r="U76" s="5">
        <v>20</v>
      </c>
      <c r="V76" s="5">
        <f>2/2*3</f>
        <v>3</v>
      </c>
      <c r="W76" s="5">
        <v>12</v>
      </c>
      <c r="X76" s="5">
        <v>3</v>
      </c>
      <c r="Y76" s="5">
        <v>15</v>
      </c>
      <c r="Z76" s="5">
        <v>30</v>
      </c>
      <c r="AA76" s="5">
        <v>4</v>
      </c>
      <c r="AB76" s="5">
        <v>10</v>
      </c>
      <c r="AC76" s="5">
        <v>8</v>
      </c>
      <c r="AD76" s="5">
        <v>10</v>
      </c>
      <c r="AE76" s="5">
        <v>24</v>
      </c>
      <c r="AF76" s="5">
        <v>6</v>
      </c>
      <c r="AG76" s="5">
        <v>60</v>
      </c>
      <c r="AH76" s="5">
        <v>6</v>
      </c>
      <c r="AI76" s="5">
        <f>8/2*3</f>
        <v>12</v>
      </c>
      <c r="AJ76" s="5">
        <v>30</v>
      </c>
      <c r="AK76" s="5">
        <v>3</v>
      </c>
      <c r="AL76" s="26">
        <v>1</v>
      </c>
      <c r="AM76" s="26">
        <v>3</v>
      </c>
      <c r="AN76" s="26">
        <f t="shared" si="0"/>
        <v>431</v>
      </c>
      <c r="AO76" s="46" t="s">
        <v>342</v>
      </c>
      <c r="AP76" s="56">
        <f>+Лист1!E72</f>
        <v>7</v>
      </c>
    </row>
    <row r="77" spans="1:42" ht="12.75">
      <c r="A77" s="81" t="s">
        <v>427</v>
      </c>
      <c r="B77" s="6" t="s">
        <v>69</v>
      </c>
      <c r="C77" s="5"/>
      <c r="D77" s="5" t="s">
        <v>42</v>
      </c>
      <c r="E77" s="5">
        <v>7.5</v>
      </c>
      <c r="F77" s="5">
        <v>6</v>
      </c>
      <c r="G77" s="5">
        <v>6</v>
      </c>
      <c r="H77" s="5">
        <v>8</v>
      </c>
      <c r="I77" s="5">
        <v>4</v>
      </c>
      <c r="J77" s="5">
        <v>5</v>
      </c>
      <c r="K77" s="5">
        <v>4.5</v>
      </c>
      <c r="L77" s="5">
        <f>2.4/2*3</f>
        <v>3.5999999999999996</v>
      </c>
      <c r="M77" s="5">
        <v>6</v>
      </c>
      <c r="N77" s="5"/>
      <c r="O77" s="5">
        <v>15</v>
      </c>
      <c r="P77" s="5">
        <v>5</v>
      </c>
      <c r="Q77" s="5">
        <v>1</v>
      </c>
      <c r="R77" s="5">
        <v>10</v>
      </c>
      <c r="S77" s="5">
        <v>3</v>
      </c>
      <c r="T77" s="5">
        <v>3</v>
      </c>
      <c r="U77" s="5">
        <v>2</v>
      </c>
      <c r="V77" s="5">
        <f>2.5/2*3+0.25</f>
        <v>4</v>
      </c>
      <c r="W77" s="5">
        <v>3.6</v>
      </c>
      <c r="X77" s="5">
        <v>6</v>
      </c>
      <c r="Y77" s="5">
        <v>3</v>
      </c>
      <c r="Z77" s="5">
        <v>25</v>
      </c>
      <c r="AA77" s="5">
        <v>4</v>
      </c>
      <c r="AB77" s="5">
        <v>7.5</v>
      </c>
      <c r="AC77" s="5">
        <v>5</v>
      </c>
      <c r="AD77" s="5">
        <v>10</v>
      </c>
      <c r="AE77" s="5">
        <v>24</v>
      </c>
      <c r="AF77" s="5">
        <v>20</v>
      </c>
      <c r="AG77" s="5">
        <v>7</v>
      </c>
      <c r="AH77" s="5">
        <v>2</v>
      </c>
      <c r="AI77" s="5">
        <f>3/2*3</f>
        <v>4.5</v>
      </c>
      <c r="AJ77" s="5">
        <v>8</v>
      </c>
      <c r="AK77" s="5">
        <v>4.5</v>
      </c>
      <c r="AL77" s="26">
        <v>36</v>
      </c>
      <c r="AM77" s="26"/>
      <c r="AN77" s="26">
        <f t="shared" si="0"/>
        <v>263.7</v>
      </c>
      <c r="AO77" s="46" t="s">
        <v>342</v>
      </c>
      <c r="AP77" s="100">
        <f>+Лист1!E73</f>
        <v>32</v>
      </c>
    </row>
    <row r="78" spans="1:42" ht="12.75">
      <c r="A78" s="81" t="s">
        <v>428</v>
      </c>
      <c r="B78" s="6" t="s">
        <v>92</v>
      </c>
      <c r="C78" s="5"/>
      <c r="D78" s="5" t="s">
        <v>42</v>
      </c>
      <c r="E78" s="5">
        <v>7.5</v>
      </c>
      <c r="F78" s="5">
        <v>6</v>
      </c>
      <c r="G78" s="5">
        <v>3</v>
      </c>
      <c r="H78" s="5">
        <v>8</v>
      </c>
      <c r="I78" s="5">
        <v>4</v>
      </c>
      <c r="J78" s="5">
        <v>4</v>
      </c>
      <c r="K78" s="5">
        <v>4.5</v>
      </c>
      <c r="L78" s="5">
        <f>1.6/2*3</f>
        <v>2.4000000000000004</v>
      </c>
      <c r="M78" s="5">
        <v>6</v>
      </c>
      <c r="N78" s="5">
        <v>12</v>
      </c>
      <c r="O78" s="5">
        <v>5</v>
      </c>
      <c r="P78" s="5">
        <v>5</v>
      </c>
      <c r="Q78" s="5">
        <v>1</v>
      </c>
      <c r="R78" s="5">
        <v>16</v>
      </c>
      <c r="S78" s="5">
        <v>6</v>
      </c>
      <c r="T78" s="5">
        <v>3</v>
      </c>
      <c r="U78" s="5">
        <v>2</v>
      </c>
      <c r="V78" s="5">
        <f>2.5/2*3+0.25</f>
        <v>4</v>
      </c>
      <c r="W78" s="5">
        <v>3.6</v>
      </c>
      <c r="X78" s="5">
        <v>3.6</v>
      </c>
      <c r="Y78" s="5">
        <v>3</v>
      </c>
      <c r="Z78" s="5">
        <v>40</v>
      </c>
      <c r="AA78" s="5">
        <v>4</v>
      </c>
      <c r="AB78" s="5">
        <v>5</v>
      </c>
      <c r="AC78" s="5">
        <v>5</v>
      </c>
      <c r="AD78" s="5">
        <v>10</v>
      </c>
      <c r="AE78" s="5">
        <v>6</v>
      </c>
      <c r="AF78" s="5">
        <v>5.3</v>
      </c>
      <c r="AG78" s="5">
        <v>10</v>
      </c>
      <c r="AH78" s="5">
        <v>1.5</v>
      </c>
      <c r="AI78" s="5">
        <f>3/2*3</f>
        <v>4.5</v>
      </c>
      <c r="AJ78" s="5">
        <v>8</v>
      </c>
      <c r="AK78" s="5">
        <v>4.5</v>
      </c>
      <c r="AL78" s="26">
        <v>18</v>
      </c>
      <c r="AM78" s="26">
        <v>3</v>
      </c>
      <c r="AN78" s="26">
        <f aca="true" t="shared" si="7" ref="AN78:AN130">SUM(E78:AM78)</f>
        <v>234.4</v>
      </c>
      <c r="AO78" s="46" t="s">
        <v>342</v>
      </c>
      <c r="AP78" s="56">
        <f>+Лист1!E74</f>
        <v>143</v>
      </c>
    </row>
    <row r="79" spans="1:42" s="96" customFormat="1" ht="12.75">
      <c r="A79" s="92"/>
      <c r="B79" s="70" t="s">
        <v>358</v>
      </c>
      <c r="C79" s="72"/>
      <c r="D79" s="71"/>
      <c r="E79" s="71">
        <f>SUMPRODUCT(E55:E78,$AP55:$AP78)</f>
        <v>29028.25</v>
      </c>
      <c r="F79" s="71">
        <f aca="true" t="shared" si="8" ref="F79:AN79">SUMPRODUCT(F55:F78,$AP55:$AP78)</f>
        <v>21795.5</v>
      </c>
      <c r="G79" s="71">
        <f t="shared" si="8"/>
        <v>18658.1</v>
      </c>
      <c r="H79" s="71">
        <f t="shared" si="8"/>
        <v>30566.5</v>
      </c>
      <c r="I79" s="71">
        <f t="shared" si="8"/>
        <v>12172.5</v>
      </c>
      <c r="J79" s="71">
        <f t="shared" si="8"/>
        <v>13852</v>
      </c>
      <c r="K79" s="71">
        <f t="shared" si="8"/>
        <v>15491.5</v>
      </c>
      <c r="L79" s="71">
        <f t="shared" si="8"/>
        <v>8123.849999999999</v>
      </c>
      <c r="M79" s="71">
        <f t="shared" si="8"/>
        <v>29173.2</v>
      </c>
      <c r="N79" s="71">
        <f t="shared" si="8"/>
        <v>23254.8</v>
      </c>
      <c r="O79" s="71">
        <f t="shared" si="8"/>
        <v>33242.9</v>
      </c>
      <c r="P79" s="71">
        <f t="shared" si="8"/>
        <v>10085</v>
      </c>
      <c r="Q79" s="71">
        <f t="shared" si="8"/>
        <v>10308.5</v>
      </c>
      <c r="R79" s="71">
        <f t="shared" si="8"/>
        <v>37691</v>
      </c>
      <c r="S79" s="71">
        <f t="shared" si="8"/>
        <v>15478</v>
      </c>
      <c r="T79" s="71">
        <f t="shared" si="8"/>
        <v>11811.3</v>
      </c>
      <c r="U79" s="71">
        <f t="shared" si="8"/>
        <v>11984.6</v>
      </c>
      <c r="V79" s="71">
        <f t="shared" si="8"/>
        <v>9545.05</v>
      </c>
      <c r="W79" s="71">
        <f t="shared" si="8"/>
        <v>11132.099999999999</v>
      </c>
      <c r="X79" s="71">
        <f t="shared" si="8"/>
        <v>13112.099999999999</v>
      </c>
      <c r="Y79" s="71">
        <f t="shared" si="8"/>
        <v>14725.1</v>
      </c>
      <c r="Z79" s="71">
        <f t="shared" si="8"/>
        <v>30969.5</v>
      </c>
      <c r="AA79" s="71">
        <f t="shared" si="8"/>
        <v>19802</v>
      </c>
      <c r="AB79" s="71">
        <f t="shared" si="8"/>
        <v>35784.3</v>
      </c>
      <c r="AC79" s="71">
        <f t="shared" si="8"/>
        <v>24385.9</v>
      </c>
      <c r="AD79" s="71">
        <f t="shared" si="8"/>
        <v>40650.3</v>
      </c>
      <c r="AE79" s="71">
        <f t="shared" si="8"/>
        <v>38566.1</v>
      </c>
      <c r="AF79" s="71">
        <f t="shared" si="8"/>
        <v>27196.75</v>
      </c>
      <c r="AG79" s="71">
        <f t="shared" si="8"/>
        <v>39470</v>
      </c>
      <c r="AH79" s="71">
        <f t="shared" si="8"/>
        <v>9229.95</v>
      </c>
      <c r="AI79" s="71">
        <f t="shared" si="8"/>
        <v>26974.5</v>
      </c>
      <c r="AJ79" s="71">
        <f t="shared" si="8"/>
        <v>25803</v>
      </c>
      <c r="AK79" s="71">
        <f t="shared" si="8"/>
        <v>24915.4</v>
      </c>
      <c r="AL79" s="71">
        <f t="shared" si="8"/>
        <v>37382</v>
      </c>
      <c r="AM79" s="71">
        <f t="shared" si="8"/>
        <v>2593.5</v>
      </c>
      <c r="AN79" s="71">
        <f t="shared" si="8"/>
        <v>764955.0499999999</v>
      </c>
      <c r="AO79" s="97"/>
      <c r="AP79" s="98"/>
    </row>
    <row r="80" spans="1:42" ht="12.75">
      <c r="A80" s="85" t="s">
        <v>429</v>
      </c>
      <c r="B80" s="7" t="s">
        <v>72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6"/>
      <c r="AM80" s="26"/>
      <c r="AN80" s="26">
        <f t="shared" si="7"/>
        <v>0</v>
      </c>
      <c r="AO80" s="46"/>
      <c r="AP80" s="56"/>
    </row>
    <row r="81" spans="1:42" ht="12.75">
      <c r="A81" s="81" t="s">
        <v>430</v>
      </c>
      <c r="B81" s="6" t="s">
        <v>107</v>
      </c>
      <c r="C81" s="5"/>
      <c r="D81" s="5" t="s">
        <v>42</v>
      </c>
      <c r="E81" s="5">
        <v>50</v>
      </c>
      <c r="F81" s="5">
        <v>20</v>
      </c>
      <c r="G81" s="5">
        <v>35</v>
      </c>
      <c r="H81" s="5">
        <v>80</v>
      </c>
      <c r="I81" s="5">
        <v>15</v>
      </c>
      <c r="J81" s="5">
        <v>20</v>
      </c>
      <c r="K81" s="5">
        <v>18</v>
      </c>
      <c r="L81" s="5">
        <f>5/2*3</f>
        <v>7.5</v>
      </c>
      <c r="M81" s="5"/>
      <c r="N81" s="5">
        <v>25</v>
      </c>
      <c r="O81" s="5">
        <v>60</v>
      </c>
      <c r="P81" s="5">
        <v>40</v>
      </c>
      <c r="Q81" s="5">
        <v>15</v>
      </c>
      <c r="R81" s="5">
        <v>30</v>
      </c>
      <c r="S81" s="5">
        <v>20</v>
      </c>
      <c r="T81" s="5">
        <v>60</v>
      </c>
      <c r="U81" s="5">
        <v>15</v>
      </c>
      <c r="V81" s="5">
        <f>8/2*3</f>
        <v>12</v>
      </c>
      <c r="W81" s="5">
        <v>19.5</v>
      </c>
      <c r="X81" s="5">
        <v>36</v>
      </c>
      <c r="Y81" s="5">
        <v>15</v>
      </c>
      <c r="Z81" s="5">
        <v>50</v>
      </c>
      <c r="AA81" s="5">
        <v>30</v>
      </c>
      <c r="AB81" s="5">
        <v>50</v>
      </c>
      <c r="AC81" s="5">
        <v>40</v>
      </c>
      <c r="AD81" s="5">
        <v>50</v>
      </c>
      <c r="AE81" s="5">
        <v>30</v>
      </c>
      <c r="AF81" s="5">
        <v>30</v>
      </c>
      <c r="AG81" s="5">
        <v>45</v>
      </c>
      <c r="AH81" s="5"/>
      <c r="AI81" s="5">
        <f>16/2*3</f>
        <v>24</v>
      </c>
      <c r="AJ81" s="5">
        <v>35</v>
      </c>
      <c r="AK81" s="5">
        <v>18</v>
      </c>
      <c r="AL81" s="26">
        <v>50</v>
      </c>
      <c r="AM81" s="26"/>
      <c r="AN81" s="26">
        <f t="shared" si="7"/>
        <v>1045</v>
      </c>
      <c r="AO81" s="46" t="s">
        <v>342</v>
      </c>
      <c r="AP81" s="56">
        <f>+Лист1!E76</f>
        <v>39.5</v>
      </c>
    </row>
    <row r="82" spans="1:42" ht="12.75">
      <c r="A82" s="81" t="s">
        <v>431</v>
      </c>
      <c r="B82" s="33" t="s">
        <v>219</v>
      </c>
      <c r="C82" s="5"/>
      <c r="D82" s="5" t="s">
        <v>42</v>
      </c>
      <c r="E82" s="5"/>
      <c r="F82" s="5"/>
      <c r="G82" s="5"/>
      <c r="H82" s="5"/>
      <c r="I82" s="5"/>
      <c r="J82" s="5"/>
      <c r="K82" s="5"/>
      <c r="L82" s="5"/>
      <c r="M82" s="5">
        <v>40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6">
        <v>100</v>
      </c>
      <c r="AM82" s="26"/>
      <c r="AN82" s="26">
        <f t="shared" si="7"/>
        <v>140</v>
      </c>
      <c r="AO82" s="46" t="s">
        <v>342</v>
      </c>
      <c r="AP82" s="56">
        <f>+Лист1!E77</f>
        <v>101</v>
      </c>
    </row>
    <row r="83" spans="1:42" ht="12.75">
      <c r="A83" s="81" t="s">
        <v>432</v>
      </c>
      <c r="B83" s="33" t="s">
        <v>220</v>
      </c>
      <c r="C83" s="5"/>
      <c r="D83" s="5" t="s">
        <v>42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6">
        <v>50</v>
      </c>
      <c r="AM83" s="26"/>
      <c r="AN83" s="26">
        <f t="shared" si="7"/>
        <v>50</v>
      </c>
      <c r="AO83" s="46" t="s">
        <v>342</v>
      </c>
      <c r="AP83" s="100">
        <f>+Лист1!E78</f>
        <v>150</v>
      </c>
    </row>
    <row r="84" spans="1:42" ht="12.75">
      <c r="A84" s="81" t="s">
        <v>433</v>
      </c>
      <c r="B84" t="s">
        <v>182</v>
      </c>
      <c r="C84" s="5"/>
      <c r="D84" s="5"/>
      <c r="E84" s="5">
        <v>25</v>
      </c>
      <c r="F84" s="5"/>
      <c r="G84" s="5"/>
      <c r="H84" s="5"/>
      <c r="I84" s="5"/>
      <c r="J84" s="5"/>
      <c r="K84" s="5"/>
      <c r="L84" s="5"/>
      <c r="M84" s="5">
        <v>15</v>
      </c>
      <c r="N84" s="5"/>
      <c r="O84" s="5"/>
      <c r="P84" s="5"/>
      <c r="Q84" s="5"/>
      <c r="R84" s="5"/>
      <c r="S84" s="5"/>
      <c r="T84" s="5">
        <v>15</v>
      </c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>
        <v>12</v>
      </c>
      <c r="AG84" s="5">
        <v>15</v>
      </c>
      <c r="AH84" s="5"/>
      <c r="AI84" s="5"/>
      <c r="AJ84" s="5"/>
      <c r="AK84" s="5"/>
      <c r="AL84" s="26"/>
      <c r="AM84" s="26"/>
      <c r="AN84" s="26">
        <f t="shared" si="7"/>
        <v>82</v>
      </c>
      <c r="AO84" s="46" t="s">
        <v>342</v>
      </c>
      <c r="AP84" s="56">
        <f>+Лист1!E79</f>
        <v>63</v>
      </c>
    </row>
    <row r="85" spans="1:42" ht="12.75">
      <c r="A85" s="81" t="s">
        <v>434</v>
      </c>
      <c r="B85" s="6" t="s">
        <v>106</v>
      </c>
      <c r="C85" s="5"/>
      <c r="D85" s="5" t="s">
        <v>42</v>
      </c>
      <c r="E85" s="5">
        <v>25</v>
      </c>
      <c r="F85" s="5">
        <v>5</v>
      </c>
      <c r="G85" s="5">
        <v>9.5</v>
      </c>
      <c r="H85" s="5">
        <v>20</v>
      </c>
      <c r="I85" s="5">
        <v>5</v>
      </c>
      <c r="J85" s="5">
        <v>5</v>
      </c>
      <c r="K85" s="5"/>
      <c r="L85" s="5">
        <f>3/2*3</f>
        <v>4.5</v>
      </c>
      <c r="M85" s="5">
        <v>15</v>
      </c>
      <c r="N85" s="5"/>
      <c r="O85" s="5"/>
      <c r="P85" s="5">
        <v>10</v>
      </c>
      <c r="Q85" s="5"/>
      <c r="R85" s="5">
        <v>40</v>
      </c>
      <c r="S85" s="5"/>
      <c r="T85" s="5">
        <v>15</v>
      </c>
      <c r="U85" s="5">
        <v>5</v>
      </c>
      <c r="V85" s="5">
        <f>6/2*3</f>
        <v>9</v>
      </c>
      <c r="W85" s="5">
        <v>18</v>
      </c>
      <c r="X85" s="5">
        <v>18</v>
      </c>
      <c r="Y85" s="5"/>
      <c r="Z85" s="5">
        <v>15</v>
      </c>
      <c r="AA85" s="5"/>
      <c r="AB85" s="5"/>
      <c r="AC85" s="5"/>
      <c r="AD85" s="5">
        <v>10</v>
      </c>
      <c r="AE85" s="5"/>
      <c r="AF85" s="5">
        <v>12</v>
      </c>
      <c r="AG85" s="5">
        <v>20</v>
      </c>
      <c r="AH85" s="5"/>
      <c r="AI85" s="5">
        <f>10/2*3</f>
        <v>15</v>
      </c>
      <c r="AJ85" s="5"/>
      <c r="AK85" s="5"/>
      <c r="AL85" s="26">
        <v>60</v>
      </c>
      <c r="AM85" s="26">
        <v>15</v>
      </c>
      <c r="AN85" s="26">
        <f t="shared" si="7"/>
        <v>351</v>
      </c>
      <c r="AO85" s="46" t="s">
        <v>342</v>
      </c>
      <c r="AP85" s="56">
        <f>+Лист1!E80</f>
        <v>88</v>
      </c>
    </row>
    <row r="86" spans="1:42" ht="12.75">
      <c r="A86" s="81" t="s">
        <v>435</v>
      </c>
      <c r="B86" s="6" t="s">
        <v>73</v>
      </c>
      <c r="C86" s="5"/>
      <c r="D86" s="5" t="s">
        <v>42</v>
      </c>
      <c r="E86" s="5">
        <v>100</v>
      </c>
      <c r="F86" s="5">
        <v>40</v>
      </c>
      <c r="G86" s="5">
        <v>20</v>
      </c>
      <c r="H86" s="5">
        <v>120</v>
      </c>
      <c r="I86" s="5">
        <v>25</v>
      </c>
      <c r="J86" s="5">
        <v>30</v>
      </c>
      <c r="K86" s="5">
        <v>25</v>
      </c>
      <c r="L86" s="5">
        <f>12/2*3</f>
        <v>18</v>
      </c>
      <c r="M86" s="5">
        <v>40</v>
      </c>
      <c r="N86" s="5">
        <v>60</v>
      </c>
      <c r="O86" s="5">
        <v>100</v>
      </c>
      <c r="P86" s="5">
        <v>50</v>
      </c>
      <c r="Q86" s="5">
        <v>15</v>
      </c>
      <c r="R86" s="5">
        <v>60</v>
      </c>
      <c r="S86" s="5">
        <v>30</v>
      </c>
      <c r="T86" s="5">
        <v>15</v>
      </c>
      <c r="U86" s="5">
        <v>20</v>
      </c>
      <c r="V86" s="5">
        <f>12/2*3</f>
        <v>18</v>
      </c>
      <c r="W86" s="5">
        <v>21</v>
      </c>
      <c r="X86" s="5">
        <v>30</v>
      </c>
      <c r="Y86" s="5">
        <v>30</v>
      </c>
      <c r="Z86" s="5">
        <v>50</v>
      </c>
      <c r="AA86" s="5">
        <v>30</v>
      </c>
      <c r="AB86" s="5">
        <v>125</v>
      </c>
      <c r="AC86" s="5">
        <v>58</v>
      </c>
      <c r="AD86" s="5">
        <v>50</v>
      </c>
      <c r="AE86" s="5">
        <v>95</v>
      </c>
      <c r="AF86" s="5">
        <v>32</v>
      </c>
      <c r="AG86" s="5">
        <v>70</v>
      </c>
      <c r="AH86" s="5">
        <v>30</v>
      </c>
      <c r="AI86" s="5">
        <f>30/2*3</f>
        <v>45</v>
      </c>
      <c r="AJ86" s="5">
        <v>50</v>
      </c>
      <c r="AK86" s="5">
        <v>25</v>
      </c>
      <c r="AL86" s="26">
        <v>100</v>
      </c>
      <c r="AM86" s="26">
        <v>20</v>
      </c>
      <c r="AN86" s="26">
        <f t="shared" si="7"/>
        <v>1647</v>
      </c>
      <c r="AO86" s="46" t="s">
        <v>342</v>
      </c>
      <c r="AP86" s="56">
        <f>+Лист1!E81</f>
        <v>46</v>
      </c>
    </row>
    <row r="87" spans="1:42" ht="12.75">
      <c r="A87" s="81" t="s">
        <v>436</v>
      </c>
      <c r="B87" s="6" t="s">
        <v>74</v>
      </c>
      <c r="C87" s="5"/>
      <c r="D87" s="5" t="s">
        <v>42</v>
      </c>
      <c r="E87" s="5">
        <v>132</v>
      </c>
      <c r="F87" s="5">
        <v>40</v>
      </c>
      <c r="G87" s="5">
        <v>20</v>
      </c>
      <c r="H87" s="5">
        <v>50</v>
      </c>
      <c r="I87" s="5">
        <v>25</v>
      </c>
      <c r="J87" s="5">
        <v>30</v>
      </c>
      <c r="K87" s="5">
        <v>20</v>
      </c>
      <c r="L87" s="5">
        <f>12/2*3</f>
        <v>18</v>
      </c>
      <c r="M87" s="5">
        <v>50</v>
      </c>
      <c r="N87" s="5">
        <v>60</v>
      </c>
      <c r="O87" s="5">
        <v>45</v>
      </c>
      <c r="P87" s="5">
        <v>50</v>
      </c>
      <c r="Q87" s="5">
        <v>15</v>
      </c>
      <c r="R87" s="5">
        <v>60</v>
      </c>
      <c r="S87" s="5">
        <v>25</v>
      </c>
      <c r="T87" s="5">
        <v>15</v>
      </c>
      <c r="U87" s="5">
        <v>20</v>
      </c>
      <c r="V87" s="5">
        <f>12/2*3</f>
        <v>18</v>
      </c>
      <c r="W87" s="5">
        <v>18</v>
      </c>
      <c r="X87" s="5">
        <v>18</v>
      </c>
      <c r="Y87" s="5">
        <v>30</v>
      </c>
      <c r="Z87" s="5">
        <v>30</v>
      </c>
      <c r="AA87" s="5">
        <v>30</v>
      </c>
      <c r="AB87" s="5">
        <v>25</v>
      </c>
      <c r="AC87" s="5">
        <v>60</v>
      </c>
      <c r="AD87" s="5">
        <v>50</v>
      </c>
      <c r="AE87" s="5">
        <v>60</v>
      </c>
      <c r="AF87" s="5">
        <v>36</v>
      </c>
      <c r="AG87" s="5">
        <v>50</v>
      </c>
      <c r="AH87" s="5">
        <v>35</v>
      </c>
      <c r="AI87" s="5">
        <f>30/2*3</f>
        <v>45</v>
      </c>
      <c r="AJ87" s="5">
        <v>35</v>
      </c>
      <c r="AK87" s="5"/>
      <c r="AL87" s="26">
        <v>50</v>
      </c>
      <c r="AM87" s="26">
        <v>30</v>
      </c>
      <c r="AN87" s="26">
        <f t="shared" si="7"/>
        <v>1295</v>
      </c>
      <c r="AO87" s="46" t="s">
        <v>342</v>
      </c>
      <c r="AP87" s="56">
        <f>+Лист1!E82</f>
        <v>67.2</v>
      </c>
    </row>
    <row r="88" spans="1:42" ht="12.75">
      <c r="A88" s="81" t="s">
        <v>437</v>
      </c>
      <c r="B88" s="6" t="s">
        <v>179</v>
      </c>
      <c r="C88" s="5"/>
      <c r="D88" s="5" t="s">
        <v>42</v>
      </c>
      <c r="E88" s="5">
        <v>80</v>
      </c>
      <c r="F88" s="5"/>
      <c r="G88" s="5"/>
      <c r="H88" s="5">
        <v>85</v>
      </c>
      <c r="I88" s="5">
        <v>10</v>
      </c>
      <c r="J88" s="5"/>
      <c r="K88" s="5"/>
      <c r="L88" s="5"/>
      <c r="M88" s="5">
        <v>50</v>
      </c>
      <c r="N88" s="5">
        <v>60</v>
      </c>
      <c r="O88" s="5"/>
      <c r="P88" s="5">
        <v>30</v>
      </c>
      <c r="Q88" s="5"/>
      <c r="R88" s="5"/>
      <c r="S88" s="5"/>
      <c r="T88" s="5">
        <v>15</v>
      </c>
      <c r="U88" s="5"/>
      <c r="V88" s="5"/>
      <c r="W88" s="5"/>
      <c r="X88" s="5"/>
      <c r="Y88" s="5"/>
      <c r="Z88" s="5">
        <v>35</v>
      </c>
      <c r="AA88" s="5">
        <v>30</v>
      </c>
      <c r="AB88" s="5"/>
      <c r="AC88" s="5">
        <v>50</v>
      </c>
      <c r="AD88" s="5">
        <v>30</v>
      </c>
      <c r="AE88" s="5"/>
      <c r="AF88" s="5"/>
      <c r="AG88" s="5">
        <v>40</v>
      </c>
      <c r="AH88" s="5"/>
      <c r="AI88" s="5"/>
      <c r="AJ88" s="5"/>
      <c r="AK88" s="5">
        <v>25</v>
      </c>
      <c r="AL88" s="26"/>
      <c r="AM88" s="26">
        <v>30</v>
      </c>
      <c r="AN88" s="26">
        <f t="shared" si="7"/>
        <v>570</v>
      </c>
      <c r="AO88" s="46" t="s">
        <v>342</v>
      </c>
      <c r="AP88" s="56">
        <f>+Лист1!E83</f>
        <v>31</v>
      </c>
    </row>
    <row r="89" spans="1:42" s="96" customFormat="1" ht="12.75">
      <c r="A89" s="92"/>
      <c r="B89" s="70" t="s">
        <v>358</v>
      </c>
      <c r="C89" s="72"/>
      <c r="D89" s="71"/>
      <c r="E89" s="71">
        <f>SUMPRODUCT(E81:E88,$AP81:$AP88)</f>
        <v>21700.4</v>
      </c>
      <c r="F89" s="71">
        <f aca="true" t="shared" si="9" ref="F89:AN89">SUMPRODUCT(F81:F88,$AP81:$AP88)</f>
        <v>5758</v>
      </c>
      <c r="G89" s="71">
        <f t="shared" si="9"/>
        <v>4482.5</v>
      </c>
      <c r="H89" s="71">
        <f t="shared" si="9"/>
        <v>16435</v>
      </c>
      <c r="I89" s="71">
        <f t="shared" si="9"/>
        <v>4172.5</v>
      </c>
      <c r="J89" s="71">
        <f t="shared" si="9"/>
        <v>4626</v>
      </c>
      <c r="K89" s="71">
        <f t="shared" si="9"/>
        <v>3205</v>
      </c>
      <c r="L89" s="71">
        <f t="shared" si="9"/>
        <v>2729.8500000000004</v>
      </c>
      <c r="M89" s="71">
        <f t="shared" si="9"/>
        <v>13055</v>
      </c>
      <c r="N89" s="71">
        <f t="shared" si="9"/>
        <v>9639.5</v>
      </c>
      <c r="O89" s="71">
        <f t="shared" si="9"/>
        <v>9994</v>
      </c>
      <c r="P89" s="71">
        <f t="shared" si="9"/>
        <v>9050</v>
      </c>
      <c r="Q89" s="71">
        <f t="shared" si="9"/>
        <v>2290.5</v>
      </c>
      <c r="R89" s="71">
        <f t="shared" si="9"/>
        <v>11497</v>
      </c>
      <c r="S89" s="71">
        <f t="shared" si="9"/>
        <v>3850</v>
      </c>
      <c r="T89" s="71">
        <f t="shared" si="9"/>
        <v>6798</v>
      </c>
      <c r="U89" s="71">
        <f t="shared" si="9"/>
        <v>3296.5</v>
      </c>
      <c r="V89" s="71">
        <f t="shared" si="9"/>
        <v>3303.6000000000004</v>
      </c>
      <c r="W89" s="71">
        <f t="shared" si="9"/>
        <v>4529.85</v>
      </c>
      <c r="X89" s="71">
        <f t="shared" si="9"/>
        <v>5595.6</v>
      </c>
      <c r="Y89" s="71">
        <f t="shared" si="9"/>
        <v>3988.5</v>
      </c>
      <c r="Z89" s="71">
        <f t="shared" si="9"/>
        <v>8696</v>
      </c>
      <c r="AA89" s="71">
        <f t="shared" si="9"/>
        <v>5511</v>
      </c>
      <c r="AB89" s="71">
        <f t="shared" si="9"/>
        <v>9405</v>
      </c>
      <c r="AC89" s="71">
        <f t="shared" si="9"/>
        <v>9830</v>
      </c>
      <c r="AD89" s="71">
        <f t="shared" si="9"/>
        <v>9445</v>
      </c>
      <c r="AE89" s="71">
        <f t="shared" si="9"/>
        <v>9587</v>
      </c>
      <c r="AF89" s="71">
        <f t="shared" si="9"/>
        <v>6888.200000000001</v>
      </c>
      <c r="AG89" s="71">
        <f t="shared" si="9"/>
        <v>12302.5</v>
      </c>
      <c r="AH89" s="71">
        <f t="shared" si="9"/>
        <v>3732</v>
      </c>
      <c r="AI89" s="71">
        <f t="shared" si="9"/>
        <v>7362</v>
      </c>
      <c r="AJ89" s="71">
        <f t="shared" si="9"/>
        <v>6034.5</v>
      </c>
      <c r="AK89" s="71">
        <f t="shared" si="9"/>
        <v>2636</v>
      </c>
      <c r="AL89" s="71">
        <f t="shared" si="9"/>
        <v>32815</v>
      </c>
      <c r="AM89" s="71">
        <f t="shared" si="9"/>
        <v>5186</v>
      </c>
      <c r="AN89" s="71">
        <f t="shared" si="9"/>
        <v>279427.5</v>
      </c>
      <c r="AO89" s="97"/>
      <c r="AP89" s="98"/>
    </row>
    <row r="90" spans="1:42" ht="12.75">
      <c r="A90" s="85" t="s">
        <v>438</v>
      </c>
      <c r="B90" s="7" t="s">
        <v>75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6"/>
      <c r="AM90" s="26"/>
      <c r="AN90" s="26"/>
      <c r="AO90" s="46"/>
      <c r="AP90" s="56"/>
    </row>
    <row r="91" spans="1:42" ht="12.75">
      <c r="A91" s="86" t="s">
        <v>439</v>
      </c>
      <c r="B91" s="13" t="s">
        <v>152</v>
      </c>
      <c r="C91" s="5" t="s">
        <v>153</v>
      </c>
      <c r="D91" s="5" t="s">
        <v>154</v>
      </c>
      <c r="E91" s="5">
        <v>21</v>
      </c>
      <c r="F91" s="5">
        <v>25</v>
      </c>
      <c r="G91" s="5">
        <v>30</v>
      </c>
      <c r="H91" s="5">
        <v>25</v>
      </c>
      <c r="I91" s="5">
        <v>10</v>
      </c>
      <c r="J91" s="5">
        <v>15</v>
      </c>
      <c r="K91" s="5">
        <v>10</v>
      </c>
      <c r="L91" s="5">
        <f>8/2*3</f>
        <v>12</v>
      </c>
      <c r="M91" s="5">
        <v>20</v>
      </c>
      <c r="N91" s="5">
        <v>10</v>
      </c>
      <c r="O91" s="5">
        <v>50</v>
      </c>
      <c r="P91" s="5">
        <v>6</v>
      </c>
      <c r="Q91" s="5">
        <v>6</v>
      </c>
      <c r="R91" s="5">
        <v>12</v>
      </c>
      <c r="S91" s="5">
        <v>8.4</v>
      </c>
      <c r="T91" s="5">
        <v>6</v>
      </c>
      <c r="U91" s="5">
        <v>12</v>
      </c>
      <c r="V91" s="5">
        <f>14/2*3</f>
        <v>21</v>
      </c>
      <c r="W91" s="5">
        <v>8</v>
      </c>
      <c r="X91" s="5">
        <v>7.5</v>
      </c>
      <c r="Y91" s="5">
        <v>20</v>
      </c>
      <c r="Z91" s="5">
        <v>10</v>
      </c>
      <c r="AA91" s="5">
        <v>6</v>
      </c>
      <c r="AB91" s="5">
        <v>50</v>
      </c>
      <c r="AC91" s="5">
        <v>10</v>
      </c>
      <c r="AD91" s="5">
        <v>18</v>
      </c>
      <c r="AE91" s="5">
        <v>18</v>
      </c>
      <c r="AF91" s="5">
        <v>12</v>
      </c>
      <c r="AG91" s="5">
        <v>30</v>
      </c>
      <c r="AH91" s="5">
        <v>12</v>
      </c>
      <c r="AI91" s="5">
        <f>26/2*3</f>
        <v>39</v>
      </c>
      <c r="AJ91" s="5">
        <v>15</v>
      </c>
      <c r="AK91" s="5">
        <v>6</v>
      </c>
      <c r="AL91" s="26">
        <v>30</v>
      </c>
      <c r="AM91" s="26"/>
      <c r="AN91" s="26">
        <f t="shared" si="7"/>
        <v>590.9</v>
      </c>
      <c r="AO91" s="46" t="s">
        <v>341</v>
      </c>
      <c r="AP91" s="56">
        <f>+Лист1!E89</f>
        <v>29.3</v>
      </c>
    </row>
    <row r="92" spans="1:42" ht="12.75">
      <c r="A92" s="86" t="s">
        <v>440</v>
      </c>
      <c r="B92" s="13" t="s">
        <v>76</v>
      </c>
      <c r="C92" s="5" t="s">
        <v>80</v>
      </c>
      <c r="D92" s="5" t="s">
        <v>119</v>
      </c>
      <c r="E92" s="5">
        <v>38</v>
      </c>
      <c r="F92" s="5">
        <v>20</v>
      </c>
      <c r="G92" s="5">
        <v>9</v>
      </c>
      <c r="H92" s="5">
        <v>10</v>
      </c>
      <c r="I92" s="5">
        <v>15</v>
      </c>
      <c r="J92" s="5">
        <v>10</v>
      </c>
      <c r="K92" s="5">
        <v>36</v>
      </c>
      <c r="L92" s="5">
        <f>12/2*3</f>
        <v>18</v>
      </c>
      <c r="M92" s="5">
        <v>20</v>
      </c>
      <c r="N92" s="5">
        <v>20</v>
      </c>
      <c r="O92" s="5">
        <v>20</v>
      </c>
      <c r="P92" s="5">
        <v>5</v>
      </c>
      <c r="Q92" s="5">
        <v>20</v>
      </c>
      <c r="R92" s="5">
        <v>60</v>
      </c>
      <c r="S92" s="5">
        <v>36</v>
      </c>
      <c r="T92" s="5">
        <v>18</v>
      </c>
      <c r="U92" s="5">
        <v>48</v>
      </c>
      <c r="V92" s="5">
        <f>30/2*3</f>
        <v>45</v>
      </c>
      <c r="W92" s="5"/>
      <c r="X92" s="5">
        <v>27</v>
      </c>
      <c r="Y92" s="5"/>
      <c r="Z92" s="5">
        <v>12</v>
      </c>
      <c r="AA92" s="5">
        <v>30</v>
      </c>
      <c r="AB92" s="5">
        <v>75</v>
      </c>
      <c r="AC92" s="5">
        <v>20</v>
      </c>
      <c r="AD92" s="5"/>
      <c r="AE92" s="5">
        <v>11</v>
      </c>
      <c r="AF92" s="5">
        <v>27</v>
      </c>
      <c r="AG92" s="5">
        <v>25</v>
      </c>
      <c r="AH92" s="5">
        <v>6</v>
      </c>
      <c r="AI92" s="5">
        <f>20/2*3</f>
        <v>30</v>
      </c>
      <c r="AJ92" s="5">
        <v>13</v>
      </c>
      <c r="AK92" s="5">
        <v>12</v>
      </c>
      <c r="AL92" s="26">
        <v>100</v>
      </c>
      <c r="AM92" s="26"/>
      <c r="AN92" s="26">
        <f t="shared" si="7"/>
        <v>836</v>
      </c>
      <c r="AO92" s="46" t="s">
        <v>341</v>
      </c>
      <c r="AP92" s="56">
        <f>+Лист1!E90</f>
        <v>55</v>
      </c>
    </row>
    <row r="93" spans="1:42" ht="12.75">
      <c r="A93" s="86" t="s">
        <v>441</v>
      </c>
      <c r="B93" s="13" t="s">
        <v>187</v>
      </c>
      <c r="C93" s="5" t="s">
        <v>80</v>
      </c>
      <c r="D93" s="5" t="s">
        <v>188</v>
      </c>
      <c r="E93" s="5">
        <v>13</v>
      </c>
      <c r="F93" s="5"/>
      <c r="G93" s="5"/>
      <c r="H93" s="5"/>
      <c r="I93" s="5"/>
      <c r="J93" s="5"/>
      <c r="K93" s="5"/>
      <c r="L93" s="5"/>
      <c r="M93" s="5">
        <v>10</v>
      </c>
      <c r="N93" s="5"/>
      <c r="O93" s="5"/>
      <c r="P93" s="5"/>
      <c r="Q93" s="5"/>
      <c r="R93" s="5"/>
      <c r="S93" s="5">
        <v>36</v>
      </c>
      <c r="T93" s="5">
        <v>9</v>
      </c>
      <c r="U93" s="5"/>
      <c r="V93" s="5"/>
      <c r="W93" s="5"/>
      <c r="X93" s="5"/>
      <c r="Y93" s="5">
        <v>6</v>
      </c>
      <c r="Z93" s="5"/>
      <c r="AA93" s="5">
        <v>30</v>
      </c>
      <c r="AB93" s="5"/>
      <c r="AC93" s="5"/>
      <c r="AD93" s="5">
        <v>12</v>
      </c>
      <c r="AE93" s="5"/>
      <c r="AF93" s="5"/>
      <c r="AG93" s="5">
        <v>20</v>
      </c>
      <c r="AH93" s="5"/>
      <c r="AI93" s="5"/>
      <c r="AJ93" s="5"/>
      <c r="AK93" s="5"/>
      <c r="AL93" s="26">
        <v>100</v>
      </c>
      <c r="AM93" s="26"/>
      <c r="AN93" s="26">
        <f t="shared" si="7"/>
        <v>236</v>
      </c>
      <c r="AO93" s="46" t="s">
        <v>341</v>
      </c>
      <c r="AP93" s="56">
        <f>+Лист1!E91</f>
        <v>65.6</v>
      </c>
    </row>
    <row r="94" spans="1:42" ht="12.75">
      <c r="A94" s="86" t="s">
        <v>442</v>
      </c>
      <c r="B94" s="13" t="s">
        <v>221</v>
      </c>
      <c r="C94" s="5" t="s">
        <v>79</v>
      </c>
      <c r="D94" s="5">
        <v>0.325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6">
        <v>200</v>
      </c>
      <c r="AM94" s="26"/>
      <c r="AN94" s="26">
        <f t="shared" si="7"/>
        <v>200</v>
      </c>
      <c r="AO94" s="46" t="s">
        <v>341</v>
      </c>
      <c r="AP94" s="100">
        <f>+Лист1!E92</f>
        <v>24</v>
      </c>
    </row>
    <row r="95" spans="1:42" ht="12.75">
      <c r="A95" s="86" t="s">
        <v>443</v>
      </c>
      <c r="B95" s="13" t="s">
        <v>222</v>
      </c>
      <c r="C95" s="5" t="s">
        <v>223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6">
        <v>200</v>
      </c>
      <c r="AM95" s="26"/>
      <c r="AN95" s="26">
        <f t="shared" si="7"/>
        <v>200</v>
      </c>
      <c r="AO95" s="46" t="s">
        <v>341</v>
      </c>
      <c r="AP95" s="100">
        <f>+Лист1!E93</f>
        <v>38</v>
      </c>
    </row>
    <row r="96" spans="1:42" ht="12.75">
      <c r="A96" s="86" t="s">
        <v>444</v>
      </c>
      <c r="B96" s="13" t="s">
        <v>224</v>
      </c>
      <c r="C96" s="5" t="s">
        <v>223</v>
      </c>
      <c r="D96" s="5" t="s">
        <v>184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6">
        <v>200</v>
      </c>
      <c r="AM96" s="26"/>
      <c r="AN96" s="26">
        <f t="shared" si="7"/>
        <v>200</v>
      </c>
      <c r="AO96" s="46" t="s">
        <v>341</v>
      </c>
      <c r="AP96" s="100">
        <f>+Лист1!E94</f>
        <v>40</v>
      </c>
    </row>
    <row r="97" spans="1:42" ht="12.75">
      <c r="A97" s="86" t="s">
        <v>445</v>
      </c>
      <c r="B97" s="13" t="s">
        <v>225</v>
      </c>
      <c r="C97" s="5" t="s">
        <v>80</v>
      </c>
      <c r="D97" s="5" t="s">
        <v>226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6">
        <v>60</v>
      </c>
      <c r="AM97" s="26"/>
      <c r="AN97" s="26">
        <f t="shared" si="7"/>
        <v>60</v>
      </c>
      <c r="AO97" s="46" t="s">
        <v>341</v>
      </c>
      <c r="AP97" s="100">
        <f>+Лист1!E95</f>
        <v>140</v>
      </c>
    </row>
    <row r="98" spans="1:42" ht="12.75">
      <c r="A98" s="86" t="s">
        <v>446</v>
      </c>
      <c r="B98" s="13" t="s">
        <v>77</v>
      </c>
      <c r="C98" s="5" t="s">
        <v>79</v>
      </c>
      <c r="D98" s="5" t="s">
        <v>78</v>
      </c>
      <c r="E98" s="5">
        <v>75</v>
      </c>
      <c r="F98" s="5">
        <v>90</v>
      </c>
      <c r="G98" s="5">
        <v>40</v>
      </c>
      <c r="H98" s="5">
        <v>100</v>
      </c>
      <c r="I98" s="5"/>
      <c r="J98" s="5">
        <v>50</v>
      </c>
      <c r="K98" s="5"/>
      <c r="L98" s="5"/>
      <c r="M98" s="5">
        <v>160</v>
      </c>
      <c r="N98" s="5"/>
      <c r="O98" s="5"/>
      <c r="P98" s="5">
        <v>70</v>
      </c>
      <c r="Q98" s="5"/>
      <c r="R98" s="5">
        <v>115</v>
      </c>
      <c r="S98" s="5">
        <v>102</v>
      </c>
      <c r="T98" s="5">
        <v>45</v>
      </c>
      <c r="U98" s="5">
        <v>30</v>
      </c>
      <c r="V98" s="5">
        <f>10/2*3</f>
        <v>15</v>
      </c>
      <c r="W98" s="5"/>
      <c r="X98" s="5">
        <v>90</v>
      </c>
      <c r="Y98" s="5"/>
      <c r="Z98" s="5">
        <v>72</v>
      </c>
      <c r="AA98" s="5">
        <v>45</v>
      </c>
      <c r="AB98" s="5">
        <v>65</v>
      </c>
      <c r="AC98" s="5">
        <v>70</v>
      </c>
      <c r="AD98" s="5">
        <v>135</v>
      </c>
      <c r="AE98" s="5">
        <v>36</v>
      </c>
      <c r="AF98" s="5">
        <v>70</v>
      </c>
      <c r="AG98" s="5">
        <v>140</v>
      </c>
      <c r="AH98" s="5"/>
      <c r="AI98" s="5">
        <f>40/2*3</f>
        <v>60</v>
      </c>
      <c r="AJ98" s="5"/>
      <c r="AK98" s="5"/>
      <c r="AL98" s="26">
        <v>200</v>
      </c>
      <c r="AM98" s="26"/>
      <c r="AN98" s="26">
        <f t="shared" si="7"/>
        <v>1875</v>
      </c>
      <c r="AO98" s="46" t="s">
        <v>341</v>
      </c>
      <c r="AP98" s="56">
        <f>+Лист1!E96</f>
        <v>20.4</v>
      </c>
    </row>
    <row r="99" spans="1:42" ht="12.75">
      <c r="A99" s="86" t="s">
        <v>447</v>
      </c>
      <c r="B99" s="13" t="s">
        <v>81</v>
      </c>
      <c r="C99" s="5" t="s">
        <v>79</v>
      </c>
      <c r="D99" s="5" t="s">
        <v>82</v>
      </c>
      <c r="E99" s="5">
        <v>100</v>
      </c>
      <c r="F99" s="5">
        <v>90</v>
      </c>
      <c r="G99" s="5">
        <v>40</v>
      </c>
      <c r="H99" s="5">
        <v>100</v>
      </c>
      <c r="I99" s="5">
        <v>45</v>
      </c>
      <c r="J99" s="5">
        <v>50</v>
      </c>
      <c r="K99" s="5">
        <v>90</v>
      </c>
      <c r="L99" s="5">
        <f>24/2*3</f>
        <v>36</v>
      </c>
      <c r="M99" s="5">
        <v>100</v>
      </c>
      <c r="N99" s="5">
        <v>100</v>
      </c>
      <c r="O99" s="5">
        <v>100</v>
      </c>
      <c r="P99" s="5">
        <v>70</v>
      </c>
      <c r="Q99" s="5">
        <v>40</v>
      </c>
      <c r="R99" s="5">
        <v>100</v>
      </c>
      <c r="S99" s="5">
        <v>102</v>
      </c>
      <c r="T99" s="5">
        <v>45</v>
      </c>
      <c r="U99" s="5">
        <v>50</v>
      </c>
      <c r="V99" s="5">
        <f>20/2*3</f>
        <v>30</v>
      </c>
      <c r="W99" s="5">
        <v>80</v>
      </c>
      <c r="X99" s="5">
        <v>90</v>
      </c>
      <c r="Y99" s="5">
        <v>45</v>
      </c>
      <c r="Z99" s="5">
        <v>72</v>
      </c>
      <c r="AA99" s="5">
        <v>45</v>
      </c>
      <c r="AB99" s="5">
        <v>50</v>
      </c>
      <c r="AC99" s="5">
        <v>60</v>
      </c>
      <c r="AD99" s="5">
        <v>150</v>
      </c>
      <c r="AE99" s="5">
        <v>72</v>
      </c>
      <c r="AF99" s="5">
        <v>100</v>
      </c>
      <c r="AG99" s="5">
        <v>160</v>
      </c>
      <c r="AH99" s="5">
        <v>60</v>
      </c>
      <c r="AI99" s="5">
        <f>40/2*3</f>
        <v>60</v>
      </c>
      <c r="AJ99" s="5">
        <v>100</v>
      </c>
      <c r="AK99" s="5">
        <v>36</v>
      </c>
      <c r="AL99" s="26">
        <v>200</v>
      </c>
      <c r="AM99" s="26"/>
      <c r="AN99" s="26">
        <f t="shared" si="7"/>
        <v>2668</v>
      </c>
      <c r="AO99" s="46" t="s">
        <v>341</v>
      </c>
      <c r="AP99" s="56">
        <f>+Лист1!E97</f>
        <v>20.5</v>
      </c>
    </row>
    <row r="100" spans="1:42" ht="12.75">
      <c r="A100" s="86" t="s">
        <v>448</v>
      </c>
      <c r="B100" s="13" t="s">
        <v>112</v>
      </c>
      <c r="C100" s="5" t="s">
        <v>79</v>
      </c>
      <c r="D100" s="5" t="s">
        <v>83</v>
      </c>
      <c r="E100" s="5">
        <v>121</v>
      </c>
      <c r="F100" s="5">
        <v>70</v>
      </c>
      <c r="G100" s="5">
        <v>225</v>
      </c>
      <c r="H100" s="5">
        <v>96</v>
      </c>
      <c r="I100" s="5">
        <v>40</v>
      </c>
      <c r="J100" s="5">
        <v>50</v>
      </c>
      <c r="K100" s="5">
        <v>40</v>
      </c>
      <c r="L100" s="5">
        <f>30/2*3</f>
        <v>45</v>
      </c>
      <c r="M100" s="5">
        <v>150</v>
      </c>
      <c r="N100" s="5">
        <v>192</v>
      </c>
      <c r="O100" s="5">
        <v>144</v>
      </c>
      <c r="P100" s="5">
        <v>80</v>
      </c>
      <c r="Q100" s="5">
        <v>60</v>
      </c>
      <c r="R100" s="5">
        <v>144</v>
      </c>
      <c r="S100" s="5">
        <v>48</v>
      </c>
      <c r="T100" s="5">
        <v>90</v>
      </c>
      <c r="U100" s="5">
        <v>50</v>
      </c>
      <c r="V100" s="5">
        <f>20/2*3</f>
        <v>30</v>
      </c>
      <c r="W100" s="5">
        <v>30</v>
      </c>
      <c r="X100" s="5">
        <v>24</v>
      </c>
      <c r="Y100" s="5">
        <v>45</v>
      </c>
      <c r="Z100" s="5">
        <v>72</v>
      </c>
      <c r="AA100" s="5">
        <v>120</v>
      </c>
      <c r="AB100" s="5">
        <v>50</v>
      </c>
      <c r="AC100" s="5">
        <v>50</v>
      </c>
      <c r="AD100" s="5">
        <v>144</v>
      </c>
      <c r="AE100" s="5">
        <v>48</v>
      </c>
      <c r="AF100" s="5">
        <v>70</v>
      </c>
      <c r="AG100" s="5">
        <v>200</v>
      </c>
      <c r="AH100" s="5"/>
      <c r="AI100" s="5">
        <f>48/2*3</f>
        <v>72</v>
      </c>
      <c r="AJ100" s="5">
        <v>120</v>
      </c>
      <c r="AK100" s="5">
        <v>110</v>
      </c>
      <c r="AL100" s="26">
        <v>200</v>
      </c>
      <c r="AM100" s="26">
        <v>20</v>
      </c>
      <c r="AN100" s="26">
        <f t="shared" si="7"/>
        <v>3050</v>
      </c>
      <c r="AO100" s="46" t="s">
        <v>341</v>
      </c>
      <c r="AP100" s="56">
        <f>+Лист1!E98</f>
        <v>18.5</v>
      </c>
    </row>
    <row r="101" spans="1:42" ht="12.75">
      <c r="A101" s="86" t="s">
        <v>449</v>
      </c>
      <c r="B101" s="13" t="s">
        <v>113</v>
      </c>
      <c r="C101" s="5" t="s">
        <v>79</v>
      </c>
      <c r="D101" s="5" t="s">
        <v>114</v>
      </c>
      <c r="E101" s="5"/>
      <c r="F101" s="5"/>
      <c r="G101" s="5">
        <v>20</v>
      </c>
      <c r="H101" s="5"/>
      <c r="I101" s="5"/>
      <c r="J101" s="5"/>
      <c r="K101" s="5">
        <v>40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>
        <v>30</v>
      </c>
      <c r="X101" s="5">
        <v>24</v>
      </c>
      <c r="Y101" s="5"/>
      <c r="Z101" s="5"/>
      <c r="AA101" s="5"/>
      <c r="AB101" s="5">
        <v>50</v>
      </c>
      <c r="AC101" s="5"/>
      <c r="AD101" s="5">
        <v>96</v>
      </c>
      <c r="AE101" s="5"/>
      <c r="AF101" s="5">
        <v>70</v>
      </c>
      <c r="AG101" s="5">
        <v>50</v>
      </c>
      <c r="AH101" s="5"/>
      <c r="AI101" s="5">
        <f>48/2*3</f>
        <v>72</v>
      </c>
      <c r="AJ101" s="5"/>
      <c r="AK101" s="5"/>
      <c r="AL101" s="26">
        <v>150</v>
      </c>
      <c r="AM101" s="26"/>
      <c r="AN101" s="26">
        <f t="shared" si="7"/>
        <v>602</v>
      </c>
      <c r="AO101" s="46" t="s">
        <v>341</v>
      </c>
      <c r="AP101" s="56">
        <f>+Лист1!E99</f>
        <v>21.4</v>
      </c>
    </row>
    <row r="102" spans="1:42" ht="12.75">
      <c r="A102" s="86" t="s">
        <v>450</v>
      </c>
      <c r="B102" s="13" t="s">
        <v>84</v>
      </c>
      <c r="C102" s="5" t="s">
        <v>79</v>
      </c>
      <c r="D102" s="5">
        <v>0.325</v>
      </c>
      <c r="E102" s="5">
        <v>550</v>
      </c>
      <c r="F102" s="5">
        <v>110</v>
      </c>
      <c r="G102" s="5">
        <v>270</v>
      </c>
      <c r="H102" s="5">
        <v>90</v>
      </c>
      <c r="I102" s="5">
        <v>30</v>
      </c>
      <c r="J102" s="5"/>
      <c r="K102" s="5">
        <v>30</v>
      </c>
      <c r="L102" s="5"/>
      <c r="M102" s="5">
        <v>120</v>
      </c>
      <c r="N102" s="5">
        <v>72</v>
      </c>
      <c r="O102" s="5"/>
      <c r="P102" s="5">
        <v>50</v>
      </c>
      <c r="Q102" s="5">
        <v>90</v>
      </c>
      <c r="R102" s="5">
        <v>185</v>
      </c>
      <c r="S102" s="5">
        <v>72</v>
      </c>
      <c r="T102" s="5">
        <v>90</v>
      </c>
      <c r="U102" s="5">
        <v>70</v>
      </c>
      <c r="V102" s="5"/>
      <c r="W102" s="5">
        <v>60</v>
      </c>
      <c r="X102" s="5"/>
      <c r="Y102" s="5">
        <v>50</v>
      </c>
      <c r="Z102" s="5">
        <v>100</v>
      </c>
      <c r="AA102" s="5">
        <v>120</v>
      </c>
      <c r="AB102" s="5">
        <v>200</v>
      </c>
      <c r="AC102" s="5"/>
      <c r="AD102" s="5">
        <v>330</v>
      </c>
      <c r="AE102" s="5">
        <v>40</v>
      </c>
      <c r="AF102" s="5">
        <v>400</v>
      </c>
      <c r="AG102" s="5">
        <v>160</v>
      </c>
      <c r="AH102" s="5"/>
      <c r="AI102" s="5">
        <f>72/2*3</f>
        <v>108</v>
      </c>
      <c r="AJ102" s="5">
        <v>45</v>
      </c>
      <c r="AK102" s="5">
        <v>75</v>
      </c>
      <c r="AL102" s="26">
        <v>72</v>
      </c>
      <c r="AM102" s="26"/>
      <c r="AN102" s="26">
        <f t="shared" si="7"/>
        <v>3589</v>
      </c>
      <c r="AO102" s="46" t="s">
        <v>341</v>
      </c>
      <c r="AP102" s="56">
        <f>+Лист1!E100</f>
        <v>27.5</v>
      </c>
    </row>
    <row r="103" spans="1:42" ht="12.75">
      <c r="A103" s="86" t="s">
        <v>451</v>
      </c>
      <c r="B103" s="13" t="s">
        <v>120</v>
      </c>
      <c r="C103" s="5" t="s">
        <v>86</v>
      </c>
      <c r="D103" s="5" t="s">
        <v>87</v>
      </c>
      <c r="E103" s="5">
        <v>400</v>
      </c>
      <c r="F103" s="5">
        <v>400</v>
      </c>
      <c r="G103" s="5">
        <v>248</v>
      </c>
      <c r="H103" s="5"/>
      <c r="I103" s="5">
        <v>140</v>
      </c>
      <c r="J103" s="5"/>
      <c r="K103" s="5">
        <v>200</v>
      </c>
      <c r="L103" s="5">
        <f>48/2*3</f>
        <v>72</v>
      </c>
      <c r="M103" s="5"/>
      <c r="N103" s="5">
        <v>600</v>
      </c>
      <c r="O103" s="5">
        <v>150</v>
      </c>
      <c r="P103" s="5">
        <v>380</v>
      </c>
      <c r="Q103" s="5">
        <v>200</v>
      </c>
      <c r="R103" s="5">
        <v>600</v>
      </c>
      <c r="S103" s="5"/>
      <c r="T103" s="5">
        <v>45</v>
      </c>
      <c r="U103" s="5">
        <v>150</v>
      </c>
      <c r="V103" s="5">
        <f>96/2*3</f>
        <v>144</v>
      </c>
      <c r="W103" s="5">
        <v>72</v>
      </c>
      <c r="X103" s="5">
        <v>72</v>
      </c>
      <c r="Y103" s="5">
        <v>80</v>
      </c>
      <c r="Z103" s="5">
        <v>170</v>
      </c>
      <c r="AA103" s="5">
        <v>100</v>
      </c>
      <c r="AB103" s="5">
        <v>750</v>
      </c>
      <c r="AC103" s="5"/>
      <c r="AD103" s="5"/>
      <c r="AE103" s="5"/>
      <c r="AF103" s="5"/>
      <c r="AG103" s="5">
        <v>180</v>
      </c>
      <c r="AH103" s="5">
        <v>250</v>
      </c>
      <c r="AI103" s="5">
        <f>200/2*3</f>
        <v>300</v>
      </c>
      <c r="AJ103" s="5"/>
      <c r="AK103" s="5">
        <v>110</v>
      </c>
      <c r="AL103" s="26"/>
      <c r="AM103" s="26"/>
      <c r="AN103" s="26">
        <f t="shared" si="7"/>
        <v>5813</v>
      </c>
      <c r="AO103" s="46" t="s">
        <v>342</v>
      </c>
      <c r="AP103" s="56">
        <f>+Лист1!E101</f>
        <v>26</v>
      </c>
    </row>
    <row r="104" spans="1:42" ht="12.75">
      <c r="A104" s="86" t="s">
        <v>453</v>
      </c>
      <c r="B104" s="13" t="s">
        <v>120</v>
      </c>
      <c r="C104" s="5" t="s">
        <v>86</v>
      </c>
      <c r="D104" s="5" t="s">
        <v>227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>
        <v>870</v>
      </c>
      <c r="AK104" s="5"/>
      <c r="AL104" s="26">
        <v>7500</v>
      </c>
      <c r="AM104" s="26"/>
      <c r="AN104" s="26">
        <f t="shared" si="7"/>
        <v>8370</v>
      </c>
      <c r="AO104" s="46" t="s">
        <v>342</v>
      </c>
      <c r="AP104" s="56">
        <f>+Лист1!E102</f>
        <v>8.4</v>
      </c>
    </row>
    <row r="105" spans="1:42" ht="12.75">
      <c r="A105" s="86" t="s">
        <v>452</v>
      </c>
      <c r="B105" s="13" t="s">
        <v>85</v>
      </c>
      <c r="C105" s="5" t="s">
        <v>80</v>
      </c>
      <c r="D105" s="5" t="s">
        <v>88</v>
      </c>
      <c r="E105" s="5"/>
      <c r="F105" s="5"/>
      <c r="G105" s="5"/>
      <c r="H105" s="5">
        <v>250</v>
      </c>
      <c r="I105" s="5"/>
      <c r="J105" s="5">
        <v>40</v>
      </c>
      <c r="K105" s="5"/>
      <c r="L105" s="5"/>
      <c r="M105" s="5">
        <v>150</v>
      </c>
      <c r="N105" s="5"/>
      <c r="O105" s="5"/>
      <c r="P105" s="5"/>
      <c r="Q105" s="5"/>
      <c r="R105" s="5"/>
      <c r="S105" s="5">
        <v>110</v>
      </c>
      <c r="T105" s="5"/>
      <c r="U105" s="5"/>
      <c r="V105" s="5"/>
      <c r="W105" s="5"/>
      <c r="X105" s="5"/>
      <c r="Y105" s="5"/>
      <c r="Z105" s="5"/>
      <c r="AA105" s="5"/>
      <c r="AB105" s="5"/>
      <c r="AC105" s="5">
        <v>150</v>
      </c>
      <c r="AD105" s="5">
        <v>300</v>
      </c>
      <c r="AE105" s="5">
        <v>212</v>
      </c>
      <c r="AF105" s="5">
        <v>63</v>
      </c>
      <c r="AG105" s="5">
        <v>30</v>
      </c>
      <c r="AH105" s="5"/>
      <c r="AI105" s="5"/>
      <c r="AJ105" s="5"/>
      <c r="AK105" s="5"/>
      <c r="AL105" s="26"/>
      <c r="AM105" s="26"/>
      <c r="AN105" s="26">
        <f t="shared" si="7"/>
        <v>1305</v>
      </c>
      <c r="AO105" s="46" t="s">
        <v>342</v>
      </c>
      <c r="AP105" s="56">
        <f>+Лист1!E103</f>
        <v>56</v>
      </c>
    </row>
    <row r="106" spans="1:42" ht="12.75">
      <c r="A106" s="86" t="s">
        <v>454</v>
      </c>
      <c r="B106" s="13" t="s">
        <v>246</v>
      </c>
      <c r="C106" s="5" t="s">
        <v>247</v>
      </c>
      <c r="D106" s="5" t="s">
        <v>163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>
        <v>70</v>
      </c>
      <c r="AF106" s="5"/>
      <c r="AG106" s="5">
        <v>80</v>
      </c>
      <c r="AH106" s="5"/>
      <c r="AI106" s="5"/>
      <c r="AJ106" s="5"/>
      <c r="AK106" s="5"/>
      <c r="AL106" s="26">
        <v>600</v>
      </c>
      <c r="AM106" s="26"/>
      <c r="AN106" s="26">
        <f t="shared" si="7"/>
        <v>750</v>
      </c>
      <c r="AO106" s="46" t="s">
        <v>342</v>
      </c>
      <c r="AP106" s="56">
        <f>+Лист1!E104</f>
        <v>11.5</v>
      </c>
    </row>
    <row r="107" spans="1:42" ht="12.75">
      <c r="A107" s="86" t="s">
        <v>455</v>
      </c>
      <c r="B107" s="13" t="s">
        <v>185</v>
      </c>
      <c r="C107" s="5" t="s">
        <v>80</v>
      </c>
      <c r="D107" s="5" t="s">
        <v>186</v>
      </c>
      <c r="E107" s="5">
        <v>250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>
        <v>35</v>
      </c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>
        <v>150</v>
      </c>
      <c r="AH107" s="5"/>
      <c r="AI107" s="5">
        <f>60/2*3</f>
        <v>90</v>
      </c>
      <c r="AJ107" s="5"/>
      <c r="AK107" s="5"/>
      <c r="AL107" s="26">
        <v>100</v>
      </c>
      <c r="AM107" s="26"/>
      <c r="AN107" s="26">
        <f t="shared" si="7"/>
        <v>625</v>
      </c>
      <c r="AO107" s="46" t="s">
        <v>341</v>
      </c>
      <c r="AP107" s="100">
        <f>+Лист1!E105</f>
        <v>46</v>
      </c>
    </row>
    <row r="108" spans="1:42" ht="12.75">
      <c r="A108" s="86" t="s">
        <v>456</v>
      </c>
      <c r="B108" s="13" t="s">
        <v>162</v>
      </c>
      <c r="C108" s="5" t="s">
        <v>80</v>
      </c>
      <c r="D108" s="5" t="s">
        <v>176</v>
      </c>
      <c r="E108" s="5">
        <v>150</v>
      </c>
      <c r="F108" s="5">
        <v>20</v>
      </c>
      <c r="G108" s="5"/>
      <c r="H108" s="5">
        <v>60</v>
      </c>
      <c r="I108" s="5"/>
      <c r="J108" s="5">
        <v>50</v>
      </c>
      <c r="K108" s="5">
        <v>60</v>
      </c>
      <c r="L108" s="5"/>
      <c r="M108" s="5">
        <v>100</v>
      </c>
      <c r="N108" s="5">
        <v>60</v>
      </c>
      <c r="O108" s="5">
        <v>150</v>
      </c>
      <c r="P108" s="5">
        <v>70</v>
      </c>
      <c r="Q108" s="5">
        <v>30</v>
      </c>
      <c r="R108" s="5"/>
      <c r="S108" s="5">
        <v>25</v>
      </c>
      <c r="T108" s="5"/>
      <c r="U108" s="5"/>
      <c r="V108" s="5">
        <f>20/2*3</f>
        <v>30</v>
      </c>
      <c r="W108" s="5">
        <v>30</v>
      </c>
      <c r="X108" s="5">
        <v>50</v>
      </c>
      <c r="Y108" s="5">
        <v>45</v>
      </c>
      <c r="Z108" s="5"/>
      <c r="AA108" s="5">
        <v>60</v>
      </c>
      <c r="AB108" s="5">
        <v>150</v>
      </c>
      <c r="AC108" s="5"/>
      <c r="AD108" s="5">
        <v>80</v>
      </c>
      <c r="AE108" s="5"/>
      <c r="AF108" s="5">
        <v>40</v>
      </c>
      <c r="AG108" s="5">
        <v>70</v>
      </c>
      <c r="AH108" s="5"/>
      <c r="AI108" s="5">
        <f>40/2*3</f>
        <v>60</v>
      </c>
      <c r="AJ108" s="5">
        <v>56</v>
      </c>
      <c r="AK108" s="5"/>
      <c r="AL108" s="26">
        <v>100</v>
      </c>
      <c r="AM108" s="26"/>
      <c r="AN108" s="26">
        <f t="shared" si="7"/>
        <v>1546</v>
      </c>
      <c r="AO108" s="46" t="s">
        <v>341</v>
      </c>
      <c r="AP108" s="56">
        <f>+Лист1!E106</f>
        <v>19.8</v>
      </c>
    </row>
    <row r="109" spans="1:42" ht="12.75">
      <c r="A109" s="86" t="s">
        <v>457</v>
      </c>
      <c r="B109" s="13" t="s">
        <v>183</v>
      </c>
      <c r="C109" s="10">
        <v>0.7</v>
      </c>
      <c r="D109" s="5" t="s">
        <v>184</v>
      </c>
      <c r="E109" s="5">
        <v>6</v>
      </c>
      <c r="F109" s="5">
        <v>3</v>
      </c>
      <c r="G109" s="5"/>
      <c r="H109" s="5"/>
      <c r="I109" s="5">
        <v>10</v>
      </c>
      <c r="J109" s="5"/>
      <c r="K109" s="5">
        <v>6</v>
      </c>
      <c r="L109" s="5"/>
      <c r="M109" s="5"/>
      <c r="N109" s="5"/>
      <c r="O109" s="5"/>
      <c r="P109" s="5"/>
      <c r="Q109" s="5"/>
      <c r="R109" s="5">
        <v>10</v>
      </c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>
        <v>15</v>
      </c>
      <c r="AH109" s="5"/>
      <c r="AI109" s="5"/>
      <c r="AJ109" s="5"/>
      <c r="AK109" s="5"/>
      <c r="AL109" s="26">
        <v>4</v>
      </c>
      <c r="AM109" s="26">
        <v>1</v>
      </c>
      <c r="AN109" s="26">
        <f t="shared" si="7"/>
        <v>55</v>
      </c>
      <c r="AO109" s="46" t="s">
        <v>341</v>
      </c>
      <c r="AP109" s="56">
        <f>+Лист1!E107</f>
        <v>9</v>
      </c>
    </row>
    <row r="110" spans="1:42" ht="12.75">
      <c r="A110" s="86" t="s">
        <v>458</v>
      </c>
      <c r="B110" s="13" t="s">
        <v>240</v>
      </c>
      <c r="C110" s="10" t="s">
        <v>151</v>
      </c>
      <c r="D110" s="5" t="s">
        <v>241</v>
      </c>
      <c r="E110" s="5"/>
      <c r="F110" s="5"/>
      <c r="G110" s="5">
        <v>10</v>
      </c>
      <c r="H110" s="5"/>
      <c r="I110" s="5">
        <v>6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>
        <v>3</v>
      </c>
      <c r="AC110" s="5"/>
      <c r="AD110" s="5"/>
      <c r="AE110" s="5"/>
      <c r="AF110" s="5"/>
      <c r="AG110" s="5"/>
      <c r="AH110" s="5"/>
      <c r="AI110" s="5"/>
      <c r="AJ110" s="5"/>
      <c r="AK110" s="5"/>
      <c r="AL110" s="26">
        <v>4</v>
      </c>
      <c r="AM110" s="26"/>
      <c r="AN110" s="26">
        <f t="shared" si="7"/>
        <v>23</v>
      </c>
      <c r="AO110" s="46" t="s">
        <v>341</v>
      </c>
      <c r="AP110" s="56">
        <f>+Лист1!E108</f>
        <v>5.5</v>
      </c>
    </row>
    <row r="111" spans="1:42" ht="12.75">
      <c r="A111" s="86" t="s">
        <v>459</v>
      </c>
      <c r="B111" s="13" t="s">
        <v>242</v>
      </c>
      <c r="C111" s="10" t="s">
        <v>122</v>
      </c>
      <c r="D111" s="5" t="s">
        <v>243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6">
        <v>50</v>
      </c>
      <c r="AM111" s="26"/>
      <c r="AN111" s="26">
        <f t="shared" si="7"/>
        <v>50</v>
      </c>
      <c r="AO111" s="46" t="s">
        <v>341</v>
      </c>
      <c r="AP111" s="56">
        <f>+Лист1!E109</f>
        <v>1.9</v>
      </c>
    </row>
    <row r="112" spans="1:42" ht="12.75">
      <c r="A112" s="86" t="s">
        <v>460</v>
      </c>
      <c r="B112" s="13" t="s">
        <v>207</v>
      </c>
      <c r="C112" s="10" t="s">
        <v>91</v>
      </c>
      <c r="D112" s="5" t="s">
        <v>42</v>
      </c>
      <c r="E112" s="5">
        <v>10</v>
      </c>
      <c r="F112" s="5"/>
      <c r="G112" s="5"/>
      <c r="H112" s="5">
        <v>20</v>
      </c>
      <c r="I112" s="5">
        <v>10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>
        <f>8/2*3</f>
        <v>12</v>
      </c>
      <c r="W112" s="5"/>
      <c r="X112" s="5"/>
      <c r="Y112" s="5"/>
      <c r="Z112" s="5"/>
      <c r="AA112" s="5"/>
      <c r="AB112" s="5">
        <v>25</v>
      </c>
      <c r="AC112" s="5"/>
      <c r="AD112" s="5"/>
      <c r="AE112" s="5">
        <v>40</v>
      </c>
      <c r="AF112" s="5"/>
      <c r="AG112" s="5"/>
      <c r="AH112" s="5"/>
      <c r="AI112" s="5"/>
      <c r="AJ112" s="5"/>
      <c r="AK112" s="5"/>
      <c r="AL112" s="26">
        <v>40</v>
      </c>
      <c r="AM112" s="26">
        <v>30</v>
      </c>
      <c r="AN112" s="26">
        <f t="shared" si="7"/>
        <v>187</v>
      </c>
      <c r="AO112" s="46" t="s">
        <v>341</v>
      </c>
      <c r="AP112" s="56">
        <f>+Лист1!E110</f>
        <v>69</v>
      </c>
    </row>
    <row r="113" spans="1:42" s="96" customFormat="1" ht="12.75">
      <c r="A113" s="92"/>
      <c r="B113" s="70" t="s">
        <v>358</v>
      </c>
      <c r="C113" s="72"/>
      <c r="D113" s="71"/>
      <c r="E113" s="71">
        <f>SUMPRODUCT(E90:E112,$AP90:$AP112)</f>
        <v>50115.6</v>
      </c>
      <c r="F113" s="71">
        <f aca="true" t="shared" si="10" ref="F113:AN113">SUMPRODUCT(F90:F112,$AP90:$AP112)</f>
        <v>20656.5</v>
      </c>
      <c r="G113" s="71">
        <f t="shared" si="10"/>
        <v>21528.5</v>
      </c>
      <c r="H113" s="71">
        <f t="shared" si="10"/>
        <v>26191.5</v>
      </c>
      <c r="I113" s="71">
        <f t="shared" si="10"/>
        <v>8058.5</v>
      </c>
      <c r="J113" s="71">
        <f t="shared" si="10"/>
        <v>7189.5</v>
      </c>
      <c r="K113" s="71">
        <f t="shared" si="10"/>
        <v>12981</v>
      </c>
      <c r="L113" s="71">
        <f t="shared" si="10"/>
        <v>4784.1</v>
      </c>
      <c r="M113" s="71">
        <f t="shared" si="10"/>
        <v>24111</v>
      </c>
      <c r="N113" s="71">
        <f t="shared" si="10"/>
        <v>25763</v>
      </c>
      <c r="O113" s="71">
        <f t="shared" si="10"/>
        <v>14149</v>
      </c>
      <c r="P113" s="71">
        <f t="shared" si="10"/>
        <v>17434.8</v>
      </c>
      <c r="Q113" s="71">
        <f t="shared" si="10"/>
        <v>11474.8</v>
      </c>
      <c r="R113" s="71">
        <f t="shared" si="10"/>
        <v>31489.1</v>
      </c>
      <c r="S113" s="71">
        <f t="shared" si="10"/>
        <v>18282.519999999997</v>
      </c>
      <c r="T113" s="71">
        <f t="shared" si="10"/>
        <v>10516.7</v>
      </c>
      <c r="U113" s="71">
        <f t="shared" si="10"/>
        <v>11378.6</v>
      </c>
      <c r="V113" s="71">
        <f t="shared" si="10"/>
        <v>9732.3</v>
      </c>
      <c r="W113" s="71">
        <f t="shared" si="10"/>
        <v>7187.4</v>
      </c>
      <c r="X113" s="71">
        <f t="shared" si="10"/>
        <v>9205.35</v>
      </c>
      <c r="Y113" s="71">
        <f t="shared" si="10"/>
        <v>7080.6</v>
      </c>
      <c r="Z113" s="71">
        <f t="shared" si="10"/>
        <v>12399.8</v>
      </c>
      <c r="AA113" s="71">
        <f t="shared" si="10"/>
        <v>14942.3</v>
      </c>
      <c r="AB113" s="71">
        <f t="shared" si="10"/>
        <v>39647.5</v>
      </c>
      <c r="AC113" s="71">
        <f t="shared" si="10"/>
        <v>13376</v>
      </c>
      <c r="AD113" s="71">
        <f t="shared" si="10"/>
        <v>39321</v>
      </c>
      <c r="AE113" s="71">
        <f t="shared" si="10"/>
        <v>20767.8</v>
      </c>
      <c r="AF113" s="71">
        <f t="shared" si="10"/>
        <v>23427.6</v>
      </c>
      <c r="AG113" s="71">
        <f t="shared" si="10"/>
        <v>34573</v>
      </c>
      <c r="AH113" s="71">
        <f t="shared" si="10"/>
        <v>8411.6</v>
      </c>
      <c r="AI113" s="71">
        <f t="shared" si="10"/>
        <v>24217.5</v>
      </c>
      <c r="AJ113" s="71">
        <f t="shared" si="10"/>
        <v>15078.8</v>
      </c>
      <c r="AK113" s="71">
        <f t="shared" si="10"/>
        <v>8531.3</v>
      </c>
      <c r="AL113" s="71">
        <f t="shared" si="10"/>
        <v>138202</v>
      </c>
      <c r="AM113" s="71">
        <f t="shared" si="10"/>
        <v>2449</v>
      </c>
      <c r="AN113" s="71">
        <f t="shared" si="10"/>
        <v>744655.5700000001</v>
      </c>
      <c r="AO113" s="97"/>
      <c r="AP113" s="98"/>
    </row>
    <row r="114" spans="1:42" ht="12.75">
      <c r="A114" s="82" t="s">
        <v>461</v>
      </c>
      <c r="B114" s="7" t="s">
        <v>285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6"/>
      <c r="AM114" s="26"/>
      <c r="AN114" s="26">
        <f t="shared" si="7"/>
        <v>0</v>
      </c>
      <c r="AO114" s="46"/>
      <c r="AP114" s="56"/>
    </row>
    <row r="115" spans="1:42" ht="12.75">
      <c r="A115" s="81" t="s">
        <v>462</v>
      </c>
      <c r="B115" s="13" t="s">
        <v>228</v>
      </c>
      <c r="C115" s="5" t="s">
        <v>91</v>
      </c>
      <c r="D115" s="5" t="s">
        <v>42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6">
        <v>60</v>
      </c>
      <c r="AM115" s="26"/>
      <c r="AN115" s="26">
        <f t="shared" si="7"/>
        <v>60</v>
      </c>
      <c r="AO115" s="46" t="s">
        <v>342</v>
      </c>
      <c r="AP115" s="100">
        <f>+Лист1!E112</f>
        <v>120</v>
      </c>
    </row>
    <row r="116" spans="1:42" ht="12.75">
      <c r="A116" s="81" t="s">
        <v>463</v>
      </c>
      <c r="B116" s="13" t="s">
        <v>229</v>
      </c>
      <c r="C116" s="5" t="s">
        <v>230</v>
      </c>
      <c r="D116" s="5" t="s">
        <v>42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>
        <v>50</v>
      </c>
      <c r="AH116" s="5"/>
      <c r="AI116" s="5"/>
      <c r="AJ116" s="5"/>
      <c r="AK116" s="5"/>
      <c r="AL116" s="26">
        <v>60</v>
      </c>
      <c r="AM116" s="26"/>
      <c r="AN116" s="26">
        <f t="shared" si="7"/>
        <v>110</v>
      </c>
      <c r="AO116" s="46" t="s">
        <v>342</v>
      </c>
      <c r="AP116" s="100">
        <f>+Лист1!E113</f>
        <v>150</v>
      </c>
    </row>
    <row r="117" spans="1:42" ht="12.75">
      <c r="A117" s="81" t="s">
        <v>464</v>
      </c>
      <c r="B117" s="13" t="s">
        <v>231</v>
      </c>
      <c r="C117" s="5" t="s">
        <v>230</v>
      </c>
      <c r="D117" s="5" t="s">
        <v>42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>
        <v>50</v>
      </c>
      <c r="AH117" s="5"/>
      <c r="AI117" s="5"/>
      <c r="AJ117" s="5"/>
      <c r="AK117" s="5"/>
      <c r="AL117" s="26">
        <v>60</v>
      </c>
      <c r="AM117" s="26"/>
      <c r="AN117" s="26">
        <f t="shared" si="7"/>
        <v>110</v>
      </c>
      <c r="AO117" s="46" t="s">
        <v>342</v>
      </c>
      <c r="AP117" s="100">
        <f>+Лист1!E114</f>
        <v>150</v>
      </c>
    </row>
    <row r="118" spans="1:42" ht="12.75">
      <c r="A118" s="81" t="s">
        <v>465</v>
      </c>
      <c r="B118" s="13" t="s">
        <v>232</v>
      </c>
      <c r="C118" s="5" t="s">
        <v>230</v>
      </c>
      <c r="D118" s="5" t="s">
        <v>42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6">
        <v>60</v>
      </c>
      <c r="AM118" s="26"/>
      <c r="AN118" s="26">
        <f t="shared" si="7"/>
        <v>60</v>
      </c>
      <c r="AO118" s="46" t="s">
        <v>342</v>
      </c>
      <c r="AP118" s="100">
        <f>+Лист1!E115</f>
        <v>150</v>
      </c>
    </row>
    <row r="119" spans="1:42" ht="12.75">
      <c r="A119" s="86" t="s">
        <v>466</v>
      </c>
      <c r="B119" s="13" t="s">
        <v>95</v>
      </c>
      <c r="C119" s="5" t="s">
        <v>91</v>
      </c>
      <c r="D119" s="5" t="s">
        <v>42</v>
      </c>
      <c r="E119" s="5">
        <v>40</v>
      </c>
      <c r="F119" s="5">
        <v>15</v>
      </c>
      <c r="G119" s="5"/>
      <c r="H119" s="5">
        <v>40</v>
      </c>
      <c r="I119" s="5">
        <v>10</v>
      </c>
      <c r="J119" s="5">
        <v>25</v>
      </c>
      <c r="K119" s="5">
        <v>12</v>
      </c>
      <c r="L119" s="5">
        <f>6/2*3</f>
        <v>9</v>
      </c>
      <c r="M119" s="5">
        <v>20</v>
      </c>
      <c r="N119" s="5">
        <v>15</v>
      </c>
      <c r="O119" s="5">
        <v>15</v>
      </c>
      <c r="P119" s="5"/>
      <c r="Q119" s="5"/>
      <c r="R119" s="5">
        <v>30</v>
      </c>
      <c r="S119" s="5">
        <v>20</v>
      </c>
      <c r="T119" s="5">
        <v>15</v>
      </c>
      <c r="U119" s="5">
        <v>20</v>
      </c>
      <c r="V119" s="5">
        <f>2/2*3</f>
        <v>3</v>
      </c>
      <c r="W119" s="5">
        <v>7</v>
      </c>
      <c r="X119" s="5">
        <v>15</v>
      </c>
      <c r="Y119" s="5">
        <v>30</v>
      </c>
      <c r="Z119" s="5">
        <v>25</v>
      </c>
      <c r="AA119" s="5">
        <v>30</v>
      </c>
      <c r="AB119" s="5">
        <v>25</v>
      </c>
      <c r="AC119" s="5"/>
      <c r="AD119" s="5">
        <v>60</v>
      </c>
      <c r="AE119" s="5">
        <v>63</v>
      </c>
      <c r="AF119" s="5"/>
      <c r="AG119" s="5">
        <v>50</v>
      </c>
      <c r="AH119" s="5">
        <v>18</v>
      </c>
      <c r="AI119" s="5">
        <f>40/2*3</f>
        <v>60</v>
      </c>
      <c r="AJ119" s="5">
        <v>10</v>
      </c>
      <c r="AK119" s="5">
        <v>15</v>
      </c>
      <c r="AL119" s="26">
        <v>60</v>
      </c>
      <c r="AM119" s="26"/>
      <c r="AN119" s="26">
        <f t="shared" si="7"/>
        <v>757</v>
      </c>
      <c r="AO119" s="46" t="s">
        <v>342</v>
      </c>
      <c r="AP119" s="56">
        <f>+Лист1!E116</f>
        <v>80.5</v>
      </c>
    </row>
    <row r="120" spans="1:42" ht="12.75">
      <c r="A120" s="86" t="s">
        <v>467</v>
      </c>
      <c r="B120" s="13" t="s">
        <v>96</v>
      </c>
      <c r="C120" s="5" t="s">
        <v>121</v>
      </c>
      <c r="D120" s="5" t="s">
        <v>42</v>
      </c>
      <c r="E120" s="5">
        <v>50</v>
      </c>
      <c r="F120" s="5">
        <v>40</v>
      </c>
      <c r="G120" s="5"/>
      <c r="H120" s="5">
        <v>40</v>
      </c>
      <c r="I120" s="5">
        <v>15</v>
      </c>
      <c r="J120" s="5">
        <v>25</v>
      </c>
      <c r="K120" s="5">
        <v>12</v>
      </c>
      <c r="L120" s="5">
        <f>10/2*3</f>
        <v>15</v>
      </c>
      <c r="M120" s="5">
        <v>20</v>
      </c>
      <c r="N120" s="5">
        <v>30</v>
      </c>
      <c r="O120" s="5">
        <v>30</v>
      </c>
      <c r="P120" s="5"/>
      <c r="Q120" s="5"/>
      <c r="R120" s="5">
        <v>30</v>
      </c>
      <c r="S120" s="5">
        <v>20</v>
      </c>
      <c r="T120" s="5"/>
      <c r="U120" s="5">
        <v>20</v>
      </c>
      <c r="V120" s="5">
        <f>2/2*3</f>
        <v>3</v>
      </c>
      <c r="W120" s="5">
        <v>7</v>
      </c>
      <c r="X120" s="5">
        <v>15</v>
      </c>
      <c r="Y120" s="5">
        <v>30</v>
      </c>
      <c r="Z120" s="5">
        <v>25</v>
      </c>
      <c r="AA120" s="5">
        <v>30</v>
      </c>
      <c r="AB120" s="5">
        <v>25</v>
      </c>
      <c r="AC120" s="5">
        <v>50</v>
      </c>
      <c r="AD120" s="5">
        <v>60</v>
      </c>
      <c r="AE120" s="5">
        <v>68</v>
      </c>
      <c r="AF120" s="5"/>
      <c r="AG120" s="5">
        <v>65</v>
      </c>
      <c r="AH120" s="5">
        <v>18</v>
      </c>
      <c r="AI120" s="5">
        <v>30</v>
      </c>
      <c r="AJ120" s="5">
        <v>20</v>
      </c>
      <c r="AK120" s="5">
        <v>15</v>
      </c>
      <c r="AL120" s="26">
        <v>60</v>
      </c>
      <c r="AM120" s="26"/>
      <c r="AN120" s="26">
        <f t="shared" si="7"/>
        <v>868</v>
      </c>
      <c r="AO120" s="46" t="s">
        <v>342</v>
      </c>
      <c r="AP120" s="56">
        <f>+Лист1!E117</f>
        <v>110</v>
      </c>
    </row>
    <row r="121" spans="1:42" ht="12.75">
      <c r="A121" s="86" t="s">
        <v>468</v>
      </c>
      <c r="B121" s="13" t="s">
        <v>97</v>
      </c>
      <c r="C121" s="5" t="s">
        <v>91</v>
      </c>
      <c r="D121" s="5" t="s">
        <v>42</v>
      </c>
      <c r="E121" s="5">
        <v>110</v>
      </c>
      <c r="F121" s="5"/>
      <c r="G121" s="5">
        <v>45</v>
      </c>
      <c r="H121" s="5">
        <v>50</v>
      </c>
      <c r="I121" s="5">
        <v>15</v>
      </c>
      <c r="J121" s="5">
        <v>30</v>
      </c>
      <c r="K121" s="5">
        <v>21</v>
      </c>
      <c r="L121" s="5">
        <f>20/2*3</f>
        <v>30</v>
      </c>
      <c r="M121" s="5">
        <v>40</v>
      </c>
      <c r="N121" s="5">
        <v>65</v>
      </c>
      <c r="O121" s="5">
        <v>90</v>
      </c>
      <c r="P121" s="5">
        <v>60</v>
      </c>
      <c r="Q121" s="5">
        <v>30</v>
      </c>
      <c r="R121" s="5">
        <v>100</v>
      </c>
      <c r="S121" s="5"/>
      <c r="T121" s="5">
        <v>15</v>
      </c>
      <c r="U121" s="5"/>
      <c r="V121" s="5">
        <f>30/2*3</f>
        <v>45</v>
      </c>
      <c r="W121" s="5">
        <v>15</v>
      </c>
      <c r="X121" s="5">
        <v>30</v>
      </c>
      <c r="Y121" s="5">
        <v>30</v>
      </c>
      <c r="Z121" s="5">
        <v>50</v>
      </c>
      <c r="AA121" s="5">
        <v>30</v>
      </c>
      <c r="AB121" s="5">
        <v>100</v>
      </c>
      <c r="AC121" s="5">
        <v>80</v>
      </c>
      <c r="AD121" s="5"/>
      <c r="AE121" s="5">
        <v>68</v>
      </c>
      <c r="AF121" s="5">
        <v>40</v>
      </c>
      <c r="AG121" s="5">
        <v>50</v>
      </c>
      <c r="AH121" s="5"/>
      <c r="AI121" s="5">
        <f>20/2*3</f>
        <v>30</v>
      </c>
      <c r="AJ121" s="5">
        <v>90</v>
      </c>
      <c r="AK121" s="5">
        <v>80</v>
      </c>
      <c r="AL121" s="26">
        <v>60</v>
      </c>
      <c r="AM121" s="26"/>
      <c r="AN121" s="26">
        <f t="shared" si="7"/>
        <v>1499</v>
      </c>
      <c r="AO121" s="46" t="s">
        <v>342</v>
      </c>
      <c r="AP121" s="56">
        <f>+Лист1!E118</f>
        <v>29</v>
      </c>
    </row>
    <row r="122" spans="1:42" ht="12.75">
      <c r="A122" s="86" t="s">
        <v>469</v>
      </c>
      <c r="B122" s="13" t="s">
        <v>206</v>
      </c>
      <c r="C122" s="5"/>
      <c r="D122" s="5" t="s">
        <v>42</v>
      </c>
      <c r="E122" s="5">
        <v>30</v>
      </c>
      <c r="F122" s="5"/>
      <c r="G122" s="5"/>
      <c r="H122" s="5">
        <v>30</v>
      </c>
      <c r="I122" s="5">
        <v>15</v>
      </c>
      <c r="J122" s="5"/>
      <c r="K122" s="5"/>
      <c r="L122" s="5">
        <f>20/2*3</f>
        <v>30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>
        <v>20</v>
      </c>
      <c r="AC122" s="5"/>
      <c r="AD122" s="5"/>
      <c r="AE122" s="5">
        <v>24</v>
      </c>
      <c r="AF122" s="5"/>
      <c r="AG122" s="5">
        <v>30</v>
      </c>
      <c r="AH122" s="5"/>
      <c r="AI122" s="5"/>
      <c r="AJ122" s="5"/>
      <c r="AK122" s="5"/>
      <c r="AL122" s="26">
        <v>40</v>
      </c>
      <c r="AM122" s="26"/>
      <c r="AN122" s="26">
        <f t="shared" si="7"/>
        <v>219</v>
      </c>
      <c r="AO122" s="46" t="s">
        <v>342</v>
      </c>
      <c r="AP122" s="56">
        <f>+Лист1!E119</f>
        <v>80.5</v>
      </c>
    </row>
    <row r="123" spans="1:42" s="96" customFormat="1" ht="12.75">
      <c r="A123" s="92"/>
      <c r="B123" s="70" t="s">
        <v>358</v>
      </c>
      <c r="C123" s="72"/>
      <c r="D123" s="71"/>
      <c r="E123" s="71">
        <f>SUMPRODUCT(E115:E122,$AP115:$AP122)</f>
        <v>14325</v>
      </c>
      <c r="F123" s="71">
        <f aca="true" t="shared" si="11" ref="F123:AN123">SUMPRODUCT(F115:F122,$AP115:$AP122)</f>
        <v>5607.5</v>
      </c>
      <c r="G123" s="71">
        <f t="shared" si="11"/>
        <v>1305</v>
      </c>
      <c r="H123" s="71">
        <f t="shared" si="11"/>
        <v>11485</v>
      </c>
      <c r="I123" s="71">
        <f t="shared" si="11"/>
        <v>4097.5</v>
      </c>
      <c r="J123" s="71">
        <f t="shared" si="11"/>
        <v>5632.5</v>
      </c>
      <c r="K123" s="71">
        <f t="shared" si="11"/>
        <v>2895</v>
      </c>
      <c r="L123" s="71">
        <f t="shared" si="11"/>
        <v>5659.5</v>
      </c>
      <c r="M123" s="71">
        <f t="shared" si="11"/>
        <v>4970</v>
      </c>
      <c r="N123" s="71">
        <f t="shared" si="11"/>
        <v>6392.5</v>
      </c>
      <c r="O123" s="71">
        <f t="shared" si="11"/>
        <v>7117.5</v>
      </c>
      <c r="P123" s="71">
        <f t="shared" si="11"/>
        <v>1740</v>
      </c>
      <c r="Q123" s="71">
        <f t="shared" si="11"/>
        <v>870</v>
      </c>
      <c r="R123" s="71">
        <f t="shared" si="11"/>
        <v>8615</v>
      </c>
      <c r="S123" s="71">
        <f t="shared" si="11"/>
        <v>3810</v>
      </c>
      <c r="T123" s="71">
        <f t="shared" si="11"/>
        <v>1642.5</v>
      </c>
      <c r="U123" s="71">
        <f t="shared" si="11"/>
        <v>3810</v>
      </c>
      <c r="V123" s="71">
        <f t="shared" si="11"/>
        <v>1876.5</v>
      </c>
      <c r="W123" s="71">
        <f t="shared" si="11"/>
        <v>1768.5</v>
      </c>
      <c r="X123" s="71">
        <f t="shared" si="11"/>
        <v>3727.5</v>
      </c>
      <c r="Y123" s="71">
        <f t="shared" si="11"/>
        <v>6585</v>
      </c>
      <c r="Z123" s="71">
        <f t="shared" si="11"/>
        <v>6212.5</v>
      </c>
      <c r="AA123" s="71">
        <f t="shared" si="11"/>
        <v>6585</v>
      </c>
      <c r="AB123" s="71">
        <f t="shared" si="11"/>
        <v>9272.5</v>
      </c>
      <c r="AC123" s="71">
        <f t="shared" si="11"/>
        <v>7820</v>
      </c>
      <c r="AD123" s="71">
        <f t="shared" si="11"/>
        <v>11430</v>
      </c>
      <c r="AE123" s="71">
        <f t="shared" si="11"/>
        <v>16455.5</v>
      </c>
      <c r="AF123" s="71">
        <f t="shared" si="11"/>
        <v>1160</v>
      </c>
      <c r="AG123" s="71">
        <f t="shared" si="11"/>
        <v>30040</v>
      </c>
      <c r="AH123" s="71">
        <f t="shared" si="11"/>
        <v>3429</v>
      </c>
      <c r="AI123" s="71">
        <f t="shared" si="11"/>
        <v>9000</v>
      </c>
      <c r="AJ123" s="71">
        <f t="shared" si="11"/>
        <v>5615</v>
      </c>
      <c r="AK123" s="71">
        <f t="shared" si="11"/>
        <v>5177.5</v>
      </c>
      <c r="AL123" s="71">
        <f t="shared" si="11"/>
        <v>50590</v>
      </c>
      <c r="AM123" s="71">
        <f t="shared" si="11"/>
        <v>0</v>
      </c>
      <c r="AN123" s="71">
        <f t="shared" si="11"/>
        <v>266719</v>
      </c>
      <c r="AO123" s="97"/>
      <c r="AP123" s="98"/>
    </row>
    <row r="124" spans="1:42" ht="12.75">
      <c r="A124" s="86"/>
      <c r="B124" s="74" t="s">
        <v>357</v>
      </c>
      <c r="C124" s="89"/>
      <c r="D124" s="73"/>
      <c r="E124" s="73">
        <f>+E123+E113+E89+E79+E53</f>
        <v>136903.13888888888</v>
      </c>
      <c r="F124" s="73">
        <f aca="true" t="shared" si="12" ref="F124:AN124">+F123+F113+F89+F79+F53</f>
        <v>80885.83333333333</v>
      </c>
      <c r="G124" s="73">
        <f t="shared" si="12"/>
        <v>59854.1</v>
      </c>
      <c r="H124" s="73">
        <f t="shared" si="12"/>
        <v>107657.44444444444</v>
      </c>
      <c r="I124" s="73">
        <f t="shared" si="12"/>
        <v>36213.22222222222</v>
      </c>
      <c r="J124" s="73">
        <f t="shared" si="12"/>
        <v>43082.22222222222</v>
      </c>
      <c r="K124" s="73">
        <f t="shared" si="12"/>
        <v>44105.83333333333</v>
      </c>
      <c r="L124" s="73">
        <f t="shared" si="12"/>
        <v>31638.966666666667</v>
      </c>
      <c r="M124" s="73">
        <f t="shared" si="12"/>
        <v>95263.64444444444</v>
      </c>
      <c r="N124" s="73">
        <f t="shared" si="12"/>
        <v>81895.91111111111</v>
      </c>
      <c r="O124" s="73">
        <f t="shared" si="12"/>
        <v>71693.4</v>
      </c>
      <c r="P124" s="73">
        <f t="shared" si="12"/>
        <v>53548.68888888889</v>
      </c>
      <c r="Q124" s="73">
        <f t="shared" si="12"/>
        <v>33854.35555555555</v>
      </c>
      <c r="R124" s="73">
        <f t="shared" si="12"/>
        <v>110085.43333333333</v>
      </c>
      <c r="S124" s="73">
        <f t="shared" si="12"/>
        <v>54419.96444444444</v>
      </c>
      <c r="T124" s="73">
        <f t="shared" si="12"/>
        <v>38480.72222222222</v>
      </c>
      <c r="U124" s="73">
        <f t="shared" si="12"/>
        <v>44591.922222222216</v>
      </c>
      <c r="V124" s="73">
        <f t="shared" si="12"/>
        <v>30768.11666666666</v>
      </c>
      <c r="W124" s="73">
        <f t="shared" si="12"/>
        <v>32822.294444444444</v>
      </c>
      <c r="X124" s="73">
        <f t="shared" si="12"/>
        <v>35358.21666666667</v>
      </c>
      <c r="Y124" s="73">
        <f t="shared" si="12"/>
        <v>41494.2</v>
      </c>
      <c r="Z124" s="73">
        <f t="shared" si="12"/>
        <v>77948.35555555555</v>
      </c>
      <c r="AA124" s="73">
        <f t="shared" si="12"/>
        <v>68828.3</v>
      </c>
      <c r="AB124" s="73">
        <f t="shared" si="12"/>
        <v>116366.1888888889</v>
      </c>
      <c r="AC124" s="73">
        <f t="shared" si="12"/>
        <v>74107.45555555556</v>
      </c>
      <c r="AD124" s="73">
        <f t="shared" si="12"/>
        <v>127719.63333333333</v>
      </c>
      <c r="AE124" s="73">
        <f t="shared" si="12"/>
        <v>92236.17777777778</v>
      </c>
      <c r="AF124" s="73">
        <f t="shared" si="12"/>
        <v>84788.4388888889</v>
      </c>
      <c r="AG124" s="73">
        <f t="shared" si="12"/>
        <v>135766.61111111112</v>
      </c>
      <c r="AH124" s="73">
        <f t="shared" si="12"/>
        <v>35376.99444444445</v>
      </c>
      <c r="AI124" s="73">
        <f t="shared" si="12"/>
        <v>92530.66666666666</v>
      </c>
      <c r="AJ124" s="73">
        <f t="shared" si="12"/>
        <v>74309.07777777778</v>
      </c>
      <c r="AK124" s="73">
        <f t="shared" si="12"/>
        <v>56976.533333333326</v>
      </c>
      <c r="AL124" s="73">
        <f t="shared" si="12"/>
        <v>303935.6666666667</v>
      </c>
      <c r="AM124" s="73">
        <f t="shared" si="12"/>
        <v>13090.722222222223</v>
      </c>
      <c r="AN124" s="73">
        <f t="shared" si="12"/>
        <v>2618598.453333333</v>
      </c>
      <c r="AO124" s="46"/>
      <c r="AP124" s="56"/>
    </row>
    <row r="125" spans="1:42" s="62" customFormat="1" ht="12.75">
      <c r="A125" s="115" t="s">
        <v>52</v>
      </c>
      <c r="B125" s="65" t="s">
        <v>270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113"/>
      <c r="AM125" s="113"/>
      <c r="AN125" s="113">
        <f t="shared" si="7"/>
        <v>0</v>
      </c>
      <c r="AO125" s="114"/>
      <c r="AP125" s="61"/>
    </row>
    <row r="126" spans="1:42" ht="12.75">
      <c r="A126" s="81" t="s">
        <v>381</v>
      </c>
      <c r="B126" s="6" t="s">
        <v>124</v>
      </c>
      <c r="C126" s="5" t="s">
        <v>48</v>
      </c>
      <c r="D126" s="5" t="s">
        <v>125</v>
      </c>
      <c r="E126" s="5">
        <v>1560</v>
      </c>
      <c r="F126" s="5">
        <v>960</v>
      </c>
      <c r="G126" s="5">
        <v>650</v>
      </c>
      <c r="H126" s="5">
        <v>2000</v>
      </c>
      <c r="I126" s="5">
        <v>420</v>
      </c>
      <c r="J126" s="5">
        <v>820</v>
      </c>
      <c r="K126" s="5">
        <v>682</v>
      </c>
      <c r="L126" s="5">
        <f>416/2*3</f>
        <v>624</v>
      </c>
      <c r="M126" s="5">
        <v>1500</v>
      </c>
      <c r="N126" s="5">
        <v>1050</v>
      </c>
      <c r="O126" s="5">
        <v>1800</v>
      </c>
      <c r="P126" s="5">
        <v>780</v>
      </c>
      <c r="Q126" s="5">
        <v>230</v>
      </c>
      <c r="R126" s="5">
        <v>1810</v>
      </c>
      <c r="S126" s="5">
        <v>343</v>
      </c>
      <c r="T126" s="5">
        <v>675</v>
      </c>
      <c r="U126" s="5">
        <v>800</v>
      </c>
      <c r="V126" s="5">
        <f>256/2*3</f>
        <v>384</v>
      </c>
      <c r="W126" s="5">
        <v>550</v>
      </c>
      <c r="X126" s="5">
        <v>840</v>
      </c>
      <c r="Y126" s="5">
        <v>360</v>
      </c>
      <c r="Z126" s="5">
        <v>1500</v>
      </c>
      <c r="AA126" s="5">
        <v>870</v>
      </c>
      <c r="AB126" s="5">
        <v>1750</v>
      </c>
      <c r="AC126" s="5">
        <v>1400</v>
      </c>
      <c r="AD126" s="5">
        <v>1500</v>
      </c>
      <c r="AE126" s="5">
        <v>1200</v>
      </c>
      <c r="AF126" s="5">
        <v>1660</v>
      </c>
      <c r="AG126" s="5">
        <v>1900</v>
      </c>
      <c r="AH126" s="5">
        <v>550</v>
      </c>
      <c r="AI126" s="5">
        <f>1500/2*3</f>
        <v>2250</v>
      </c>
      <c r="AJ126" s="5">
        <v>2941</v>
      </c>
      <c r="AK126" s="5">
        <v>1000</v>
      </c>
      <c r="AL126" s="26">
        <v>2020</v>
      </c>
      <c r="AM126" s="26"/>
      <c r="AN126" s="26">
        <f t="shared" si="7"/>
        <v>39379</v>
      </c>
      <c r="AO126" s="46" t="s">
        <v>343</v>
      </c>
      <c r="AP126" s="56">
        <f>+Лист1!E121</f>
        <v>11.2</v>
      </c>
    </row>
    <row r="127" spans="1:42" ht="12.75">
      <c r="A127" s="81" t="s">
        <v>382</v>
      </c>
      <c r="B127" s="23" t="s">
        <v>126</v>
      </c>
      <c r="C127" s="5" t="s">
        <v>127</v>
      </c>
      <c r="D127" s="5" t="s">
        <v>125</v>
      </c>
      <c r="E127" s="5">
        <v>640</v>
      </c>
      <c r="F127" s="5"/>
      <c r="G127" s="5">
        <v>192</v>
      </c>
      <c r="H127" s="5">
        <v>300</v>
      </c>
      <c r="I127" s="5">
        <v>240</v>
      </c>
      <c r="J127" s="5">
        <v>63</v>
      </c>
      <c r="K127" s="5">
        <v>180</v>
      </c>
      <c r="L127" s="5">
        <f>80/2*3</f>
        <v>120</v>
      </c>
      <c r="M127" s="5">
        <v>610</v>
      </c>
      <c r="N127" s="5">
        <v>486</v>
      </c>
      <c r="O127" s="5">
        <v>400</v>
      </c>
      <c r="P127" s="5">
        <v>65</v>
      </c>
      <c r="Q127" s="5">
        <v>60</v>
      </c>
      <c r="R127" s="5">
        <v>200</v>
      </c>
      <c r="S127" s="5">
        <v>265</v>
      </c>
      <c r="T127" s="5">
        <v>90</v>
      </c>
      <c r="U127" s="5">
        <v>150</v>
      </c>
      <c r="V127" s="5">
        <f>40/2*3</f>
        <v>60</v>
      </c>
      <c r="W127" s="5">
        <v>134</v>
      </c>
      <c r="X127" s="5">
        <v>180</v>
      </c>
      <c r="Y127" s="5">
        <v>225</v>
      </c>
      <c r="Z127" s="5">
        <v>60</v>
      </c>
      <c r="AA127" s="5">
        <v>660</v>
      </c>
      <c r="AB127" s="5">
        <v>625</v>
      </c>
      <c r="AC127" s="5"/>
      <c r="AD127" s="5">
        <v>975</v>
      </c>
      <c r="AE127" s="5">
        <v>280</v>
      </c>
      <c r="AF127" s="5">
        <v>310</v>
      </c>
      <c r="AG127" s="5">
        <v>300</v>
      </c>
      <c r="AH127" s="5">
        <v>110</v>
      </c>
      <c r="AI127" s="5">
        <f>400/2*3</f>
        <v>600</v>
      </c>
      <c r="AJ127" s="5">
        <v>534</v>
      </c>
      <c r="AK127" s="5">
        <v>360</v>
      </c>
      <c r="AL127" s="26"/>
      <c r="AM127" s="26"/>
      <c r="AN127" s="26">
        <f t="shared" si="7"/>
        <v>9474</v>
      </c>
      <c r="AO127" s="46" t="s">
        <v>343</v>
      </c>
      <c r="AP127" s="56">
        <f>+Лист1!E122</f>
        <v>12.12</v>
      </c>
    </row>
    <row r="128" spans="1:42" ht="12.75">
      <c r="A128" s="81" t="s">
        <v>383</v>
      </c>
      <c r="B128" s="23" t="s">
        <v>205</v>
      </c>
      <c r="C128" s="5"/>
      <c r="D128" s="5" t="s">
        <v>125</v>
      </c>
      <c r="E128" s="5"/>
      <c r="F128" s="5">
        <v>360</v>
      </c>
      <c r="G128" s="5">
        <v>64</v>
      </c>
      <c r="H128" s="5"/>
      <c r="I128" s="5"/>
      <c r="J128" s="5"/>
      <c r="K128" s="5"/>
      <c r="L128" s="5"/>
      <c r="M128" s="5">
        <v>1260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>
        <v>240</v>
      </c>
      <c r="Y128" s="5"/>
      <c r="Z128" s="5"/>
      <c r="AA128" s="5"/>
      <c r="AB128" s="5"/>
      <c r="AC128" s="5"/>
      <c r="AD128" s="5"/>
      <c r="AE128" s="5"/>
      <c r="AF128" s="5"/>
      <c r="AG128" s="5">
        <v>130</v>
      </c>
      <c r="AH128" s="5"/>
      <c r="AI128" s="5"/>
      <c r="AJ128" s="5"/>
      <c r="AK128" s="5"/>
      <c r="AL128" s="26">
        <v>390</v>
      </c>
      <c r="AM128" s="26"/>
      <c r="AN128" s="26">
        <f t="shared" si="7"/>
        <v>2444</v>
      </c>
      <c r="AO128" s="46" t="s">
        <v>343</v>
      </c>
      <c r="AP128" s="56">
        <f>+Лист1!E123</f>
        <v>9.5</v>
      </c>
    </row>
    <row r="129" spans="1:42" ht="12.75">
      <c r="A129" s="81" t="s">
        <v>384</v>
      </c>
      <c r="B129" s="23" t="s">
        <v>233</v>
      </c>
      <c r="C129" s="5" t="s">
        <v>234</v>
      </c>
      <c r="D129" s="5" t="s">
        <v>122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6">
        <v>300</v>
      </c>
      <c r="AM129" s="26"/>
      <c r="AN129" s="26">
        <f t="shared" si="7"/>
        <v>300</v>
      </c>
      <c r="AO129" s="46" t="s">
        <v>344</v>
      </c>
      <c r="AP129" s="100">
        <f>+Лист1!E124</f>
        <v>10</v>
      </c>
    </row>
    <row r="130" spans="1:42" ht="12.75">
      <c r="A130" s="81" t="s">
        <v>385</v>
      </c>
      <c r="B130" s="23" t="s">
        <v>235</v>
      </c>
      <c r="C130" s="5"/>
      <c r="D130" s="5" t="s">
        <v>42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>
        <v>30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6">
        <v>20</v>
      </c>
      <c r="AM130" s="26"/>
      <c r="AN130" s="26">
        <f t="shared" si="7"/>
        <v>50</v>
      </c>
      <c r="AO130" s="46" t="s">
        <v>342</v>
      </c>
      <c r="AP130" s="100">
        <f>+Лист1!E125</f>
        <v>19</v>
      </c>
    </row>
    <row r="131" spans="1:42" ht="12.75">
      <c r="A131" s="81" t="s">
        <v>386</v>
      </c>
      <c r="B131" s="23" t="s">
        <v>332</v>
      </c>
      <c r="C131" s="5" t="s">
        <v>91</v>
      </c>
      <c r="D131" s="5" t="s">
        <v>333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6"/>
      <c r="AM131" s="26"/>
      <c r="AN131" s="26"/>
      <c r="AO131" s="46"/>
      <c r="AP131" s="100">
        <f>+Лист1!E126</f>
        <v>0</v>
      </c>
    </row>
    <row r="132" spans="1:42" ht="12.75">
      <c r="A132" s="81"/>
      <c r="B132" s="74" t="s">
        <v>357</v>
      </c>
      <c r="C132" s="5"/>
      <c r="D132" s="5"/>
      <c r="E132" s="73">
        <f>SUMPRODUCT(E126:E131,$AP126:$AP131)</f>
        <v>25228.8</v>
      </c>
      <c r="F132" s="73">
        <f aca="true" t="shared" si="13" ref="F132:AN132">SUMPRODUCT(F126:F131,$AP126:$AP131)</f>
        <v>14172</v>
      </c>
      <c r="G132" s="73">
        <f t="shared" si="13"/>
        <v>10215.039999999999</v>
      </c>
      <c r="H132" s="73">
        <f t="shared" si="13"/>
        <v>26036</v>
      </c>
      <c r="I132" s="73">
        <f t="shared" si="13"/>
        <v>7612.799999999999</v>
      </c>
      <c r="J132" s="73">
        <f t="shared" si="13"/>
        <v>9947.56</v>
      </c>
      <c r="K132" s="73">
        <f t="shared" si="13"/>
        <v>9820</v>
      </c>
      <c r="L132" s="73">
        <f t="shared" si="13"/>
        <v>8443.199999999999</v>
      </c>
      <c r="M132" s="73">
        <f t="shared" si="13"/>
        <v>36163.2</v>
      </c>
      <c r="N132" s="73">
        <f t="shared" si="13"/>
        <v>17650.32</v>
      </c>
      <c r="O132" s="73">
        <f t="shared" si="13"/>
        <v>25578</v>
      </c>
      <c r="P132" s="73">
        <f t="shared" si="13"/>
        <v>9523.8</v>
      </c>
      <c r="Q132" s="73">
        <f t="shared" si="13"/>
        <v>3303.2</v>
      </c>
      <c r="R132" s="73">
        <f t="shared" si="13"/>
        <v>22696</v>
      </c>
      <c r="S132" s="73">
        <f t="shared" si="13"/>
        <v>7053.4</v>
      </c>
      <c r="T132" s="73">
        <f t="shared" si="13"/>
        <v>8650.8</v>
      </c>
      <c r="U132" s="73">
        <f t="shared" si="13"/>
        <v>10778</v>
      </c>
      <c r="V132" s="73">
        <f t="shared" si="13"/>
        <v>5027.999999999999</v>
      </c>
      <c r="W132" s="73">
        <f t="shared" si="13"/>
        <v>7784.08</v>
      </c>
      <c r="X132" s="73">
        <f t="shared" si="13"/>
        <v>13869.6</v>
      </c>
      <c r="Y132" s="73">
        <f t="shared" si="13"/>
        <v>6759</v>
      </c>
      <c r="Z132" s="73">
        <f t="shared" si="13"/>
        <v>17527.2</v>
      </c>
      <c r="AA132" s="73">
        <f t="shared" si="13"/>
        <v>17743.2</v>
      </c>
      <c r="AB132" s="73">
        <f t="shared" si="13"/>
        <v>27175</v>
      </c>
      <c r="AC132" s="73">
        <f t="shared" si="13"/>
        <v>15679.999999999998</v>
      </c>
      <c r="AD132" s="73">
        <f t="shared" si="13"/>
        <v>28617</v>
      </c>
      <c r="AE132" s="73">
        <f t="shared" si="13"/>
        <v>16833.6</v>
      </c>
      <c r="AF132" s="73">
        <f t="shared" si="13"/>
        <v>22349.2</v>
      </c>
      <c r="AG132" s="73">
        <f t="shared" si="13"/>
        <v>26151</v>
      </c>
      <c r="AH132" s="73">
        <f t="shared" si="13"/>
        <v>7493.2</v>
      </c>
      <c r="AI132" s="73">
        <f t="shared" si="13"/>
        <v>32472</v>
      </c>
      <c r="AJ132" s="73">
        <f t="shared" si="13"/>
        <v>39411.28</v>
      </c>
      <c r="AK132" s="73">
        <f t="shared" si="13"/>
        <v>15563.2</v>
      </c>
      <c r="AL132" s="73">
        <f t="shared" si="13"/>
        <v>29709</v>
      </c>
      <c r="AM132" s="73">
        <f t="shared" si="13"/>
        <v>0</v>
      </c>
      <c r="AN132" s="73">
        <f t="shared" si="13"/>
        <v>583037.6799999999</v>
      </c>
      <c r="AO132" s="46"/>
      <c r="AP132" s="56"/>
    </row>
    <row r="133" spans="1:42" s="62" customFormat="1" ht="12.75">
      <c r="A133" s="115" t="s">
        <v>53</v>
      </c>
      <c r="B133" s="116" t="s">
        <v>397</v>
      </c>
      <c r="C133" s="64"/>
      <c r="D133" s="64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9"/>
      <c r="AM133" s="119"/>
      <c r="AN133" s="119"/>
      <c r="AO133" s="114"/>
      <c r="AP133" s="61"/>
    </row>
    <row r="134" spans="1:42" ht="12.75">
      <c r="A134" s="84" t="s">
        <v>250</v>
      </c>
      <c r="B134" s="36" t="s">
        <v>271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6"/>
      <c r="AM134" s="26"/>
      <c r="AN134" s="26">
        <f aca="true" t="shared" si="14" ref="AN134:AN151">SUM(E134:AM134)</f>
        <v>0</v>
      </c>
      <c r="AO134" s="46"/>
      <c r="AP134" s="56"/>
    </row>
    <row r="135" spans="1:42" ht="12.75">
      <c r="A135" s="81" t="s">
        <v>470</v>
      </c>
      <c r="B135" s="23" t="s">
        <v>236</v>
      </c>
      <c r="C135" s="5" t="s">
        <v>137</v>
      </c>
      <c r="D135" s="5" t="s">
        <v>42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22"/>
      <c r="AL135" s="26">
        <v>400</v>
      </c>
      <c r="AM135" s="26">
        <v>100</v>
      </c>
      <c r="AN135" s="26">
        <f t="shared" si="14"/>
        <v>500</v>
      </c>
      <c r="AO135" s="46" t="s">
        <v>340</v>
      </c>
      <c r="AP135" s="100">
        <f>+Лист1!E129</f>
        <v>52</v>
      </c>
    </row>
    <row r="136" spans="1:42" ht="12.75">
      <c r="A136" s="81" t="s">
        <v>471</v>
      </c>
      <c r="B136" s="21" t="s">
        <v>136</v>
      </c>
      <c r="C136" s="22" t="s">
        <v>137</v>
      </c>
      <c r="D136" s="22" t="s">
        <v>42</v>
      </c>
      <c r="E136" s="22">
        <v>130</v>
      </c>
      <c r="F136" s="5"/>
      <c r="G136" s="22"/>
      <c r="H136" s="22"/>
      <c r="I136" s="22"/>
      <c r="J136" s="22">
        <v>25</v>
      </c>
      <c r="K136" s="22"/>
      <c r="L136" s="22"/>
      <c r="M136" s="22"/>
      <c r="N136" s="22"/>
      <c r="O136" s="22">
        <v>60</v>
      </c>
      <c r="P136" s="22">
        <v>40</v>
      </c>
      <c r="Q136" s="22">
        <v>40</v>
      </c>
      <c r="R136" s="22"/>
      <c r="S136" s="22">
        <v>15</v>
      </c>
      <c r="T136" s="22"/>
      <c r="U136" s="22"/>
      <c r="V136" s="22"/>
      <c r="W136" s="22">
        <v>40</v>
      </c>
      <c r="X136" s="22"/>
      <c r="Y136" s="22"/>
      <c r="Z136" s="22"/>
      <c r="AA136" s="22"/>
      <c r="AB136" s="22">
        <v>250</v>
      </c>
      <c r="AC136" s="22">
        <v>40</v>
      </c>
      <c r="AD136" s="22">
        <v>300</v>
      </c>
      <c r="AE136" s="22"/>
      <c r="AF136" s="22">
        <v>50</v>
      </c>
      <c r="AG136" s="22">
        <v>180</v>
      </c>
      <c r="AH136" s="22">
        <v>30</v>
      </c>
      <c r="AI136" s="22">
        <f>75/2*3</f>
        <v>112.5</v>
      </c>
      <c r="AJ136" s="22">
        <v>50</v>
      </c>
      <c r="AK136" s="5"/>
      <c r="AL136" s="42">
        <v>400</v>
      </c>
      <c r="AM136" s="42">
        <v>150</v>
      </c>
      <c r="AN136" s="26">
        <f t="shared" si="14"/>
        <v>1912.5</v>
      </c>
      <c r="AO136" s="46" t="s">
        <v>340</v>
      </c>
      <c r="AP136" s="56">
        <f>+Лист1!E130</f>
        <v>36.5</v>
      </c>
    </row>
    <row r="137" spans="1:42" ht="12.75">
      <c r="A137" s="87" t="s">
        <v>472</v>
      </c>
      <c r="B137" s="13" t="s">
        <v>138</v>
      </c>
      <c r="C137" s="22" t="s">
        <v>139</v>
      </c>
      <c r="D137" s="22" t="s">
        <v>42</v>
      </c>
      <c r="E137" s="5">
        <v>140</v>
      </c>
      <c r="F137" s="22"/>
      <c r="G137" s="5">
        <v>30</v>
      </c>
      <c r="H137" s="5">
        <v>130</v>
      </c>
      <c r="I137" s="5">
        <v>50</v>
      </c>
      <c r="J137" s="5">
        <v>25</v>
      </c>
      <c r="K137" s="5">
        <v>30</v>
      </c>
      <c r="L137" s="5">
        <f>88/2*3</f>
        <v>132</v>
      </c>
      <c r="M137" s="5">
        <v>75</v>
      </c>
      <c r="N137" s="5"/>
      <c r="O137" s="5">
        <v>90</v>
      </c>
      <c r="P137" s="5">
        <v>130</v>
      </c>
      <c r="Q137" s="5"/>
      <c r="R137" s="5">
        <v>240</v>
      </c>
      <c r="S137" s="5">
        <v>25</v>
      </c>
      <c r="T137" s="5">
        <v>90</v>
      </c>
      <c r="U137" s="5">
        <v>150</v>
      </c>
      <c r="V137" s="5"/>
      <c r="W137" s="5">
        <v>40</v>
      </c>
      <c r="X137" s="5">
        <v>90</v>
      </c>
      <c r="Y137" s="5">
        <v>200</v>
      </c>
      <c r="Z137" s="5">
        <v>170</v>
      </c>
      <c r="AA137" s="5">
        <v>60</v>
      </c>
      <c r="AB137" s="5">
        <v>250</v>
      </c>
      <c r="AC137" s="5">
        <v>160</v>
      </c>
      <c r="AD137" s="5">
        <v>300</v>
      </c>
      <c r="AE137" s="5">
        <v>95</v>
      </c>
      <c r="AF137" s="5">
        <v>90</v>
      </c>
      <c r="AG137" s="5">
        <v>260</v>
      </c>
      <c r="AH137" s="5">
        <v>30</v>
      </c>
      <c r="AI137" s="22">
        <f>75/2*3</f>
        <v>112.5</v>
      </c>
      <c r="AJ137" s="5">
        <v>90</v>
      </c>
      <c r="AK137" s="5">
        <v>100</v>
      </c>
      <c r="AL137" s="26">
        <v>400</v>
      </c>
      <c r="AM137" s="26">
        <v>150</v>
      </c>
      <c r="AN137" s="26">
        <f t="shared" si="14"/>
        <v>3934.5</v>
      </c>
      <c r="AO137" s="46" t="s">
        <v>340</v>
      </c>
      <c r="AP137" s="56">
        <f>+Лист1!E131</f>
        <v>38</v>
      </c>
    </row>
    <row r="138" spans="1:42" ht="12.75">
      <c r="A138" s="87" t="s">
        <v>473</v>
      </c>
      <c r="B138" s="13" t="s">
        <v>140</v>
      </c>
      <c r="C138" s="22"/>
      <c r="D138" s="22" t="s">
        <v>42</v>
      </c>
      <c r="E138" s="5">
        <v>110</v>
      </c>
      <c r="F138" s="5"/>
      <c r="G138" s="5">
        <v>60</v>
      </c>
      <c r="H138" s="5"/>
      <c r="I138" s="5"/>
      <c r="J138" s="5"/>
      <c r="K138" s="5"/>
      <c r="L138" s="5"/>
      <c r="M138" s="5"/>
      <c r="N138" s="5"/>
      <c r="O138" s="5"/>
      <c r="P138" s="5"/>
      <c r="Q138" s="5">
        <v>150</v>
      </c>
      <c r="R138" s="5"/>
      <c r="S138" s="5">
        <v>20</v>
      </c>
      <c r="T138" s="5"/>
      <c r="U138" s="5"/>
      <c r="V138" s="5"/>
      <c r="W138" s="5"/>
      <c r="X138" s="5">
        <v>90</v>
      </c>
      <c r="Y138" s="5"/>
      <c r="Z138" s="5">
        <v>35</v>
      </c>
      <c r="AA138" s="5"/>
      <c r="AB138" s="5"/>
      <c r="AC138" s="5">
        <v>80</v>
      </c>
      <c r="AD138" s="5">
        <v>200</v>
      </c>
      <c r="AE138" s="5"/>
      <c r="AF138" s="5"/>
      <c r="AG138" s="5">
        <v>80</v>
      </c>
      <c r="AH138" s="5"/>
      <c r="AI138" s="5">
        <f>60/2*3</f>
        <v>90</v>
      </c>
      <c r="AJ138" s="5">
        <v>50</v>
      </c>
      <c r="AK138" s="5"/>
      <c r="AL138" s="26">
        <v>400</v>
      </c>
      <c r="AM138" s="26">
        <v>150</v>
      </c>
      <c r="AN138" s="26">
        <f t="shared" si="14"/>
        <v>1515</v>
      </c>
      <c r="AO138" s="46" t="s">
        <v>340</v>
      </c>
      <c r="AP138" s="56">
        <f>+Лист1!E132</f>
        <v>35</v>
      </c>
    </row>
    <row r="139" spans="1:42" ht="12.75">
      <c r="A139" s="81" t="s">
        <v>474</v>
      </c>
      <c r="B139" s="6" t="s">
        <v>155</v>
      </c>
      <c r="C139" s="6" t="s">
        <v>156</v>
      </c>
      <c r="D139" s="5" t="s">
        <v>42</v>
      </c>
      <c r="E139" s="5">
        <v>11</v>
      </c>
      <c r="F139" s="5">
        <v>100</v>
      </c>
      <c r="G139" s="5"/>
      <c r="H139" s="5">
        <v>20</v>
      </c>
      <c r="I139" s="5">
        <v>25</v>
      </c>
      <c r="J139" s="5"/>
      <c r="K139" s="5">
        <v>40</v>
      </c>
      <c r="L139" s="5">
        <f>8/2*3</f>
        <v>12</v>
      </c>
      <c r="M139" s="5">
        <v>20</v>
      </c>
      <c r="N139" s="5">
        <v>40</v>
      </c>
      <c r="O139" s="5">
        <v>15</v>
      </c>
      <c r="P139" s="5">
        <v>20</v>
      </c>
      <c r="Q139" s="5"/>
      <c r="R139" s="5">
        <v>15</v>
      </c>
      <c r="S139" s="5"/>
      <c r="T139" s="5">
        <v>9</v>
      </c>
      <c r="U139" s="5">
        <v>10</v>
      </c>
      <c r="V139" s="5">
        <f>16/2*3</f>
        <v>24</v>
      </c>
      <c r="W139" s="5">
        <v>15</v>
      </c>
      <c r="X139" s="5"/>
      <c r="Y139" s="5">
        <v>40</v>
      </c>
      <c r="Z139" s="5"/>
      <c r="AA139" s="5"/>
      <c r="AB139" s="5">
        <v>50</v>
      </c>
      <c r="AC139" s="5">
        <v>10</v>
      </c>
      <c r="AD139" s="5">
        <v>15</v>
      </c>
      <c r="AE139" s="5">
        <v>8</v>
      </c>
      <c r="AF139" s="5"/>
      <c r="AG139" s="5">
        <v>35</v>
      </c>
      <c r="AH139" s="5">
        <v>12</v>
      </c>
      <c r="AI139" s="5"/>
      <c r="AJ139" s="5"/>
      <c r="AK139" s="5"/>
      <c r="AL139" s="26">
        <v>50</v>
      </c>
      <c r="AM139" s="26">
        <v>15</v>
      </c>
      <c r="AN139" s="26">
        <f t="shared" si="14"/>
        <v>611</v>
      </c>
      <c r="AO139" s="46" t="s">
        <v>340</v>
      </c>
      <c r="AP139" s="56">
        <f>+Лист1!E133</f>
        <v>36.4</v>
      </c>
    </row>
    <row r="140" spans="1:42" ht="12.75">
      <c r="A140" s="81" t="s">
        <v>475</v>
      </c>
      <c r="B140" s="6" t="s">
        <v>244</v>
      </c>
      <c r="C140" s="6"/>
      <c r="D140" s="5" t="s">
        <v>42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6">
        <v>40</v>
      </c>
      <c r="AM140" s="26"/>
      <c r="AN140" s="26">
        <f t="shared" si="14"/>
        <v>40</v>
      </c>
      <c r="AO140" s="46" t="s">
        <v>340</v>
      </c>
      <c r="AP140" s="100">
        <f>+Лист1!E134</f>
        <v>132</v>
      </c>
    </row>
    <row r="141" spans="1:42" ht="12.75">
      <c r="A141" s="81" t="s">
        <v>476</v>
      </c>
      <c r="B141" s="6" t="s">
        <v>237</v>
      </c>
      <c r="C141" s="6"/>
      <c r="D141" s="5" t="s">
        <v>42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>
        <v>60</v>
      </c>
      <c r="AH141" s="5"/>
      <c r="AI141" s="5"/>
      <c r="AJ141" s="5"/>
      <c r="AK141" s="5"/>
      <c r="AL141" s="26">
        <v>400</v>
      </c>
      <c r="AM141" s="26">
        <v>100</v>
      </c>
      <c r="AN141" s="26">
        <f t="shared" si="14"/>
        <v>560</v>
      </c>
      <c r="AO141" s="46" t="s">
        <v>340</v>
      </c>
      <c r="AP141" s="100">
        <f>+Лист1!E135</f>
        <v>65.5</v>
      </c>
    </row>
    <row r="142" spans="1:42" s="96" customFormat="1" ht="12.75">
      <c r="A142" s="92"/>
      <c r="B142" s="70" t="s">
        <v>358</v>
      </c>
      <c r="C142" s="93"/>
      <c r="D142" s="93"/>
      <c r="E142" s="71">
        <f>SUMPRODUCT(E135:E141,$AP135:$AP141)</f>
        <v>14315.4</v>
      </c>
      <c r="F142" s="71">
        <f aca="true" t="shared" si="15" ref="F142:AN142">SUMPRODUCT(F135:F141,$AP135:$AP141)</f>
        <v>3640</v>
      </c>
      <c r="G142" s="71">
        <f t="shared" si="15"/>
        <v>3240</v>
      </c>
      <c r="H142" s="71">
        <f t="shared" si="15"/>
        <v>5668</v>
      </c>
      <c r="I142" s="71">
        <f t="shared" si="15"/>
        <v>2810</v>
      </c>
      <c r="J142" s="71">
        <f t="shared" si="15"/>
        <v>1862.5</v>
      </c>
      <c r="K142" s="71">
        <f t="shared" si="15"/>
        <v>2596</v>
      </c>
      <c r="L142" s="71">
        <f t="shared" si="15"/>
        <v>5452.8</v>
      </c>
      <c r="M142" s="71">
        <f t="shared" si="15"/>
        <v>3578</v>
      </c>
      <c r="N142" s="71">
        <f t="shared" si="15"/>
        <v>1456</v>
      </c>
      <c r="O142" s="71">
        <f t="shared" si="15"/>
        <v>6156</v>
      </c>
      <c r="P142" s="71">
        <f t="shared" si="15"/>
        <v>7128</v>
      </c>
      <c r="Q142" s="71">
        <f t="shared" si="15"/>
        <v>6710</v>
      </c>
      <c r="R142" s="71">
        <f t="shared" si="15"/>
        <v>9666</v>
      </c>
      <c r="S142" s="71">
        <f t="shared" si="15"/>
        <v>2197.5</v>
      </c>
      <c r="T142" s="71">
        <f t="shared" si="15"/>
        <v>3747.6</v>
      </c>
      <c r="U142" s="71">
        <f t="shared" si="15"/>
        <v>6064</v>
      </c>
      <c r="V142" s="71">
        <f t="shared" si="15"/>
        <v>873.5999999999999</v>
      </c>
      <c r="W142" s="71">
        <f t="shared" si="15"/>
        <v>3526</v>
      </c>
      <c r="X142" s="71">
        <f t="shared" si="15"/>
        <v>6570</v>
      </c>
      <c r="Y142" s="71">
        <f t="shared" si="15"/>
        <v>9056</v>
      </c>
      <c r="Z142" s="71">
        <f t="shared" si="15"/>
        <v>7685</v>
      </c>
      <c r="AA142" s="71">
        <f t="shared" si="15"/>
        <v>2280</v>
      </c>
      <c r="AB142" s="71">
        <f t="shared" si="15"/>
        <v>20445</v>
      </c>
      <c r="AC142" s="71">
        <f t="shared" si="15"/>
        <v>10704</v>
      </c>
      <c r="AD142" s="71">
        <f t="shared" si="15"/>
        <v>29896</v>
      </c>
      <c r="AE142" s="71">
        <f t="shared" si="15"/>
        <v>3901.2</v>
      </c>
      <c r="AF142" s="71">
        <f t="shared" si="15"/>
        <v>5245</v>
      </c>
      <c r="AG142" s="71">
        <f t="shared" si="15"/>
        <v>24454</v>
      </c>
      <c r="AH142" s="71">
        <f t="shared" si="15"/>
        <v>2671.8</v>
      </c>
      <c r="AI142" s="71">
        <f t="shared" si="15"/>
        <v>11531.25</v>
      </c>
      <c r="AJ142" s="71">
        <f t="shared" si="15"/>
        <v>6995</v>
      </c>
      <c r="AK142" s="71">
        <f t="shared" si="15"/>
        <v>3800</v>
      </c>
      <c r="AL142" s="71">
        <f t="shared" si="15"/>
        <v>97900</v>
      </c>
      <c r="AM142" s="71">
        <f t="shared" si="15"/>
        <v>28721</v>
      </c>
      <c r="AN142" s="71">
        <f t="shared" si="15"/>
        <v>362542.65</v>
      </c>
      <c r="AO142" s="97"/>
      <c r="AP142" s="101"/>
    </row>
    <row r="143" spans="1:42" ht="12.75">
      <c r="A143" s="84" t="s">
        <v>251</v>
      </c>
      <c r="B143" s="7" t="s">
        <v>204</v>
      </c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6"/>
      <c r="AM143" s="26"/>
      <c r="AN143" s="26"/>
      <c r="AO143" s="46"/>
      <c r="AP143" s="56">
        <f>+Лист1!E136</f>
        <v>0</v>
      </c>
    </row>
    <row r="144" spans="1:42" ht="12.75">
      <c r="A144" s="81" t="s">
        <v>477</v>
      </c>
      <c r="B144" s="6" t="s">
        <v>168</v>
      </c>
      <c r="C144" s="6"/>
      <c r="D144" s="5" t="s">
        <v>42</v>
      </c>
      <c r="E144" s="5">
        <v>1282</v>
      </c>
      <c r="F144" s="5"/>
      <c r="G144" s="5">
        <v>600</v>
      </c>
      <c r="H144" s="5">
        <v>1800</v>
      </c>
      <c r="I144" s="5"/>
      <c r="J144" s="5">
        <v>200</v>
      </c>
      <c r="K144" s="5"/>
      <c r="L144" s="5"/>
      <c r="M144" s="5">
        <v>1500</v>
      </c>
      <c r="N144" s="5">
        <v>1400</v>
      </c>
      <c r="O144" s="5">
        <v>500</v>
      </c>
      <c r="P144" s="5">
        <v>600</v>
      </c>
      <c r="Q144" s="5"/>
      <c r="R144" s="5"/>
      <c r="S144" s="5"/>
      <c r="T144" s="5"/>
      <c r="U144" s="5"/>
      <c r="V144" s="5"/>
      <c r="W144" s="5"/>
      <c r="X144" s="5"/>
      <c r="Y144" s="5"/>
      <c r="Z144" s="5">
        <v>1300</v>
      </c>
      <c r="AA144" s="5">
        <v>900</v>
      </c>
      <c r="AB144" s="5"/>
      <c r="AC144" s="5"/>
      <c r="AD144" s="5">
        <v>2000</v>
      </c>
      <c r="AE144" s="5">
        <v>400</v>
      </c>
      <c r="AF144" s="5"/>
      <c r="AG144" s="5"/>
      <c r="AH144" s="5"/>
      <c r="AI144" s="5">
        <f>400/2*3</f>
        <v>600</v>
      </c>
      <c r="AJ144" s="5">
        <v>3400</v>
      </c>
      <c r="AK144" s="5">
        <v>550</v>
      </c>
      <c r="AL144" s="26">
        <v>1000</v>
      </c>
      <c r="AM144" s="26"/>
      <c r="AN144" s="26">
        <f t="shared" si="14"/>
        <v>18032</v>
      </c>
      <c r="AO144" s="46" t="s">
        <v>340</v>
      </c>
      <c r="AP144" s="56">
        <f>+Лист1!E137</f>
        <v>10</v>
      </c>
    </row>
    <row r="145" spans="1:42" ht="12.75">
      <c r="A145" s="81" t="s">
        <v>478</v>
      </c>
      <c r="B145" s="6" t="s">
        <v>169</v>
      </c>
      <c r="C145" s="6"/>
      <c r="D145" s="5" t="s">
        <v>42</v>
      </c>
      <c r="E145" s="5">
        <v>475</v>
      </c>
      <c r="F145" s="5"/>
      <c r="G145" s="5">
        <v>300</v>
      </c>
      <c r="H145" s="5">
        <v>400</v>
      </c>
      <c r="I145" s="5">
        <v>70</v>
      </c>
      <c r="J145" s="5">
        <v>200</v>
      </c>
      <c r="K145" s="5"/>
      <c r="L145" s="5"/>
      <c r="M145" s="5">
        <v>500</v>
      </c>
      <c r="N145" s="5">
        <v>600</v>
      </c>
      <c r="O145" s="5">
        <v>300</v>
      </c>
      <c r="P145" s="5">
        <v>300</v>
      </c>
      <c r="Q145" s="5"/>
      <c r="R145" s="5"/>
      <c r="S145" s="5"/>
      <c r="T145" s="5"/>
      <c r="U145" s="5"/>
      <c r="V145" s="5"/>
      <c r="W145" s="5"/>
      <c r="X145" s="5"/>
      <c r="Y145" s="5"/>
      <c r="Z145" s="5">
        <v>370</v>
      </c>
      <c r="AA145" s="5">
        <v>500</v>
      </c>
      <c r="AB145" s="5"/>
      <c r="AC145" s="5"/>
      <c r="AD145" s="5">
        <v>600</v>
      </c>
      <c r="AE145" s="5">
        <v>550</v>
      </c>
      <c r="AF145" s="5"/>
      <c r="AG145" s="5">
        <v>700</v>
      </c>
      <c r="AH145" s="5">
        <v>80</v>
      </c>
      <c r="AI145" s="5"/>
      <c r="AJ145" s="5">
        <v>950</v>
      </c>
      <c r="AK145" s="5">
        <v>270</v>
      </c>
      <c r="AL145" s="26">
        <v>500</v>
      </c>
      <c r="AM145" s="26"/>
      <c r="AN145" s="26">
        <f t="shared" si="14"/>
        <v>7665</v>
      </c>
      <c r="AO145" s="46" t="s">
        <v>340</v>
      </c>
      <c r="AP145" s="56">
        <f>+Лист1!E138</f>
        <v>8.8</v>
      </c>
    </row>
    <row r="146" spans="1:42" ht="12.75">
      <c r="A146" s="81" t="s">
        <v>479</v>
      </c>
      <c r="B146" s="6" t="s">
        <v>238</v>
      </c>
      <c r="C146" s="6"/>
      <c r="D146" s="5" t="s">
        <v>42</v>
      </c>
      <c r="E146" s="5"/>
      <c r="F146" s="5"/>
      <c r="G146" s="5">
        <v>60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>
        <v>20</v>
      </c>
      <c r="AG146" s="5"/>
      <c r="AH146" s="5"/>
      <c r="AI146" s="5"/>
      <c r="AJ146" s="5"/>
      <c r="AK146" s="5"/>
      <c r="AL146" s="26">
        <v>100</v>
      </c>
      <c r="AM146" s="26">
        <v>60</v>
      </c>
      <c r="AN146" s="26">
        <f t="shared" si="14"/>
        <v>240</v>
      </c>
      <c r="AO146" s="46" t="s">
        <v>340</v>
      </c>
      <c r="AP146" s="100">
        <f>+Лист1!E139</f>
        <v>141</v>
      </c>
    </row>
    <row r="147" spans="1:42" ht="12.75">
      <c r="A147" s="81" t="s">
        <v>480</v>
      </c>
      <c r="B147" s="6" t="s">
        <v>239</v>
      </c>
      <c r="C147" s="6"/>
      <c r="D147" s="5" t="s">
        <v>42</v>
      </c>
      <c r="E147" s="5"/>
      <c r="F147" s="5"/>
      <c r="G147" s="5">
        <v>60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>
        <v>20</v>
      </c>
      <c r="AG147" s="5"/>
      <c r="AH147" s="5"/>
      <c r="AI147" s="5">
        <f>200/2*3</f>
        <v>300</v>
      </c>
      <c r="AJ147" s="5"/>
      <c r="AK147" s="5"/>
      <c r="AL147" s="26">
        <v>100</v>
      </c>
      <c r="AM147" s="26">
        <v>60</v>
      </c>
      <c r="AN147" s="26">
        <f t="shared" si="14"/>
        <v>540</v>
      </c>
      <c r="AO147" s="46" t="s">
        <v>340</v>
      </c>
      <c r="AP147" s="100">
        <f>+Лист1!E140</f>
        <v>121</v>
      </c>
    </row>
    <row r="148" spans="1:42" ht="12.75">
      <c r="A148" s="81" t="s">
        <v>481</v>
      </c>
      <c r="B148" s="6" t="s">
        <v>170</v>
      </c>
      <c r="C148" s="6"/>
      <c r="D148" s="5" t="s">
        <v>42</v>
      </c>
      <c r="E148" s="5">
        <v>308</v>
      </c>
      <c r="F148" s="5"/>
      <c r="G148" s="5">
        <v>60</v>
      </c>
      <c r="H148" s="5">
        <v>500</v>
      </c>
      <c r="I148" s="5">
        <v>120</v>
      </c>
      <c r="J148" s="5">
        <v>200</v>
      </c>
      <c r="K148" s="5"/>
      <c r="L148" s="5"/>
      <c r="M148" s="5">
        <v>150</v>
      </c>
      <c r="N148" s="5">
        <v>450</v>
      </c>
      <c r="O148" s="5">
        <v>200</v>
      </c>
      <c r="P148" s="5">
        <v>150</v>
      </c>
      <c r="Q148" s="5"/>
      <c r="R148" s="5"/>
      <c r="S148" s="5"/>
      <c r="T148" s="5"/>
      <c r="U148" s="5"/>
      <c r="V148" s="5"/>
      <c r="W148" s="5"/>
      <c r="X148" s="5"/>
      <c r="Y148" s="5"/>
      <c r="Z148" s="5">
        <v>270</v>
      </c>
      <c r="AA148" s="5">
        <v>250</v>
      </c>
      <c r="AB148" s="5"/>
      <c r="AC148" s="5"/>
      <c r="AD148" s="5">
        <v>300</v>
      </c>
      <c r="AE148" s="5">
        <v>250</v>
      </c>
      <c r="AF148" s="5"/>
      <c r="AG148" s="5"/>
      <c r="AH148" s="5">
        <v>50</v>
      </c>
      <c r="AI148" s="5">
        <f>140/2*3</f>
        <v>210</v>
      </c>
      <c r="AJ148" s="5">
        <v>600</v>
      </c>
      <c r="AK148" s="5">
        <v>140</v>
      </c>
      <c r="AL148" s="26">
        <v>200</v>
      </c>
      <c r="AM148" s="26"/>
      <c r="AN148" s="26">
        <f t="shared" si="14"/>
        <v>4408</v>
      </c>
      <c r="AO148" s="46" t="s">
        <v>340</v>
      </c>
      <c r="AP148" s="56">
        <f>+Лист1!E141</f>
        <v>11.5</v>
      </c>
    </row>
    <row r="149" spans="1:42" ht="12.75">
      <c r="A149" s="81" t="s">
        <v>482</v>
      </c>
      <c r="B149" s="6" t="s">
        <v>171</v>
      </c>
      <c r="C149" s="6"/>
      <c r="D149" s="5" t="s">
        <v>42</v>
      </c>
      <c r="E149" s="5">
        <v>213</v>
      </c>
      <c r="F149" s="5"/>
      <c r="G149" s="5">
        <v>60</v>
      </c>
      <c r="H149" s="5">
        <v>300</v>
      </c>
      <c r="I149" s="5">
        <v>20</v>
      </c>
      <c r="J149" s="5">
        <v>100</v>
      </c>
      <c r="K149" s="5"/>
      <c r="L149" s="5">
        <f>60/2*3</f>
        <v>90</v>
      </c>
      <c r="M149" s="5">
        <v>200</v>
      </c>
      <c r="N149" s="5">
        <v>200</v>
      </c>
      <c r="O149" s="5">
        <v>200</v>
      </c>
      <c r="P149" s="5">
        <v>150</v>
      </c>
      <c r="Q149" s="5"/>
      <c r="R149" s="5"/>
      <c r="S149" s="5"/>
      <c r="T149" s="5"/>
      <c r="U149" s="5"/>
      <c r="V149" s="5"/>
      <c r="W149" s="5"/>
      <c r="X149" s="5"/>
      <c r="Y149" s="5"/>
      <c r="Z149" s="5">
        <v>350</v>
      </c>
      <c r="AA149" s="5">
        <v>250</v>
      </c>
      <c r="AB149" s="5"/>
      <c r="AC149" s="5"/>
      <c r="AD149" s="5">
        <v>200</v>
      </c>
      <c r="AE149" s="5">
        <v>125</v>
      </c>
      <c r="AF149" s="5"/>
      <c r="AG149" s="5"/>
      <c r="AH149" s="5">
        <v>100</v>
      </c>
      <c r="AI149" s="5">
        <f>100/2*3</f>
        <v>150</v>
      </c>
      <c r="AJ149" s="5">
        <v>400</v>
      </c>
      <c r="AK149" s="5">
        <v>150</v>
      </c>
      <c r="AL149" s="26">
        <v>50</v>
      </c>
      <c r="AM149" s="26"/>
      <c r="AN149" s="26">
        <f t="shared" si="14"/>
        <v>3308</v>
      </c>
      <c r="AO149" s="46" t="s">
        <v>340</v>
      </c>
      <c r="AP149" s="56">
        <f>+Лист1!E142</f>
        <v>12</v>
      </c>
    </row>
    <row r="150" spans="1:42" ht="12.75">
      <c r="A150" s="81" t="s">
        <v>483</v>
      </c>
      <c r="B150" s="6" t="s">
        <v>175</v>
      </c>
      <c r="C150" s="6"/>
      <c r="D150" s="5" t="s">
        <v>42</v>
      </c>
      <c r="E150" s="5">
        <v>250</v>
      </c>
      <c r="F150" s="5"/>
      <c r="G150" s="5">
        <v>60</v>
      </c>
      <c r="H150" s="5">
        <v>200</v>
      </c>
      <c r="I150" s="5">
        <v>75</v>
      </c>
      <c r="J150" s="5">
        <v>150</v>
      </c>
      <c r="K150" s="5">
        <v>90</v>
      </c>
      <c r="L150" s="5"/>
      <c r="M150" s="5">
        <v>180</v>
      </c>
      <c r="N150" s="5">
        <v>60</v>
      </c>
      <c r="O150" s="5">
        <v>120</v>
      </c>
      <c r="P150" s="5">
        <v>80</v>
      </c>
      <c r="Q150" s="5"/>
      <c r="R150" s="5"/>
      <c r="S150" s="5">
        <v>60</v>
      </c>
      <c r="T150" s="5"/>
      <c r="U150" s="5"/>
      <c r="V150" s="5"/>
      <c r="W150" s="5"/>
      <c r="X150" s="5"/>
      <c r="Y150" s="5"/>
      <c r="Z150" s="5">
        <v>150</v>
      </c>
      <c r="AA150" s="5">
        <v>200</v>
      </c>
      <c r="AB150" s="5"/>
      <c r="AC150" s="5"/>
      <c r="AD150" s="5">
        <v>200</v>
      </c>
      <c r="AE150" s="5">
        <v>260</v>
      </c>
      <c r="AF150" s="5"/>
      <c r="AG150" s="5">
        <v>260</v>
      </c>
      <c r="AH150" s="5">
        <v>40</v>
      </c>
      <c r="AI150" s="5"/>
      <c r="AJ150" s="5">
        <v>400</v>
      </c>
      <c r="AK150" s="43">
        <v>120</v>
      </c>
      <c r="AL150" s="26">
        <v>250</v>
      </c>
      <c r="AM150" s="26"/>
      <c r="AN150" s="26">
        <f t="shared" si="14"/>
        <v>3205</v>
      </c>
      <c r="AO150" s="46" t="s">
        <v>340</v>
      </c>
      <c r="AP150" s="56">
        <f>+Лист1!E143</f>
        <v>16.5</v>
      </c>
    </row>
    <row r="151" spans="1:42" ht="12.75">
      <c r="A151" s="81" t="s">
        <v>484</v>
      </c>
      <c r="B151" s="6" t="s">
        <v>181</v>
      </c>
      <c r="C151" s="6"/>
      <c r="D151" s="5" t="s">
        <v>42</v>
      </c>
      <c r="E151" s="5">
        <v>2.5</v>
      </c>
      <c r="F151" s="5"/>
      <c r="G151" s="5"/>
      <c r="H151" s="5">
        <v>10</v>
      </c>
      <c r="I151" s="5"/>
      <c r="J151" s="5"/>
      <c r="K151" s="5"/>
      <c r="L151" s="5"/>
      <c r="M151" s="5"/>
      <c r="N151" s="5"/>
      <c r="O151" s="5"/>
      <c r="P151" s="5"/>
      <c r="Q151" s="5"/>
      <c r="R151" s="6"/>
      <c r="S151" s="5"/>
      <c r="T151" s="5"/>
      <c r="U151" s="6"/>
      <c r="V151" s="6"/>
      <c r="W151" s="6"/>
      <c r="X151" s="6"/>
      <c r="Y151" s="6"/>
      <c r="Z151" s="5">
        <v>1.5</v>
      </c>
      <c r="AA151" s="6"/>
      <c r="AB151" s="6"/>
      <c r="AC151" s="5">
        <v>4</v>
      </c>
      <c r="AD151" s="6"/>
      <c r="AE151" s="6"/>
      <c r="AF151" s="6"/>
      <c r="AG151" s="5">
        <v>10</v>
      </c>
      <c r="AH151" s="6"/>
      <c r="AI151" s="6"/>
      <c r="AJ151" s="6"/>
      <c r="AK151" s="6"/>
      <c r="AL151" s="31">
        <v>10</v>
      </c>
      <c r="AM151" s="5">
        <v>1</v>
      </c>
      <c r="AN151" s="26">
        <f t="shared" si="14"/>
        <v>39</v>
      </c>
      <c r="AO151" s="46" t="s">
        <v>340</v>
      </c>
      <c r="AP151" s="56">
        <f>+Лист1!E144</f>
        <v>34</v>
      </c>
    </row>
    <row r="152" spans="1:43" s="96" customFormat="1" ht="12.75">
      <c r="A152" s="92"/>
      <c r="B152" s="70" t="s">
        <v>358</v>
      </c>
      <c r="C152" s="93"/>
      <c r="D152" s="93"/>
      <c r="E152" s="71">
        <f>SUMPRODUCT(E144:E151,$AP144:$AP151)</f>
        <v>27308</v>
      </c>
      <c r="F152" s="71">
        <f aca="true" t="shared" si="16" ref="F152:AN152">SUMPRODUCT(F144:F151,$AP144:$AP151)</f>
        <v>0</v>
      </c>
      <c r="G152" s="71">
        <f t="shared" si="16"/>
        <v>26760</v>
      </c>
      <c r="H152" s="71">
        <f t="shared" si="16"/>
        <v>34510</v>
      </c>
      <c r="I152" s="71">
        <f t="shared" si="16"/>
        <v>3473.5</v>
      </c>
      <c r="J152" s="71">
        <f t="shared" si="16"/>
        <v>9735</v>
      </c>
      <c r="K152" s="71">
        <f t="shared" si="16"/>
        <v>1485</v>
      </c>
      <c r="L152" s="71">
        <f t="shared" si="16"/>
        <v>1080</v>
      </c>
      <c r="M152" s="71">
        <f t="shared" si="16"/>
        <v>26495</v>
      </c>
      <c r="N152" s="71">
        <f t="shared" si="16"/>
        <v>27845</v>
      </c>
      <c r="O152" s="71">
        <f t="shared" si="16"/>
        <v>14320</v>
      </c>
      <c r="P152" s="71">
        <f t="shared" si="16"/>
        <v>13485</v>
      </c>
      <c r="Q152" s="71">
        <f t="shared" si="16"/>
        <v>0</v>
      </c>
      <c r="R152" s="71">
        <f t="shared" si="16"/>
        <v>0</v>
      </c>
      <c r="S152" s="71">
        <f t="shared" si="16"/>
        <v>990</v>
      </c>
      <c r="T152" s="71">
        <f t="shared" si="16"/>
        <v>0</v>
      </c>
      <c r="U152" s="71">
        <f t="shared" si="16"/>
        <v>0</v>
      </c>
      <c r="V152" s="71">
        <f t="shared" si="16"/>
        <v>0</v>
      </c>
      <c r="W152" s="71">
        <f t="shared" si="16"/>
        <v>0</v>
      </c>
      <c r="X152" s="71">
        <f t="shared" si="16"/>
        <v>0</v>
      </c>
      <c r="Y152" s="71">
        <f t="shared" si="16"/>
        <v>0</v>
      </c>
      <c r="Z152" s="71">
        <f t="shared" si="16"/>
        <v>26087</v>
      </c>
      <c r="AA152" s="71">
        <f t="shared" si="16"/>
        <v>22575</v>
      </c>
      <c r="AB152" s="71">
        <f t="shared" si="16"/>
        <v>0</v>
      </c>
      <c r="AC152" s="71">
        <f t="shared" si="16"/>
        <v>136</v>
      </c>
      <c r="AD152" s="71">
        <f t="shared" si="16"/>
        <v>34430</v>
      </c>
      <c r="AE152" s="71">
        <f t="shared" si="16"/>
        <v>17505</v>
      </c>
      <c r="AF152" s="71">
        <f t="shared" si="16"/>
        <v>5240</v>
      </c>
      <c r="AG152" s="71">
        <f t="shared" si="16"/>
        <v>10790</v>
      </c>
      <c r="AH152" s="71">
        <f t="shared" si="16"/>
        <v>3139</v>
      </c>
      <c r="AI152" s="71">
        <f t="shared" si="16"/>
        <v>46515</v>
      </c>
      <c r="AJ152" s="71">
        <f t="shared" si="16"/>
        <v>60660</v>
      </c>
      <c r="AK152" s="71">
        <f t="shared" si="16"/>
        <v>13266</v>
      </c>
      <c r="AL152" s="71">
        <f t="shared" si="16"/>
        <v>47965</v>
      </c>
      <c r="AM152" s="71">
        <f t="shared" si="16"/>
        <v>15754</v>
      </c>
      <c r="AN152" s="71">
        <f t="shared" si="16"/>
        <v>491548.5</v>
      </c>
      <c r="AO152" s="94"/>
      <c r="AP152" s="95"/>
      <c r="AQ152" s="71"/>
    </row>
    <row r="153" spans="1:43" s="62" customFormat="1" ht="12.75">
      <c r="A153" s="125"/>
      <c r="B153" s="116" t="s">
        <v>357</v>
      </c>
      <c r="C153" s="68"/>
      <c r="D153" s="64"/>
      <c r="E153" s="118">
        <f>+E152+E142</f>
        <v>41623.4</v>
      </c>
      <c r="F153" s="118">
        <f aca="true" t="shared" si="17" ref="F153:AN153">+F152+F142</f>
        <v>3640</v>
      </c>
      <c r="G153" s="118">
        <f t="shared" si="17"/>
        <v>30000</v>
      </c>
      <c r="H153" s="118">
        <f t="shared" si="17"/>
        <v>40178</v>
      </c>
      <c r="I153" s="118">
        <f t="shared" si="17"/>
        <v>6283.5</v>
      </c>
      <c r="J153" s="118">
        <f t="shared" si="17"/>
        <v>11597.5</v>
      </c>
      <c r="K153" s="118">
        <f t="shared" si="17"/>
        <v>4081</v>
      </c>
      <c r="L153" s="118">
        <f t="shared" si="17"/>
        <v>6532.8</v>
      </c>
      <c r="M153" s="118">
        <f t="shared" si="17"/>
        <v>30073</v>
      </c>
      <c r="N153" s="118">
        <f t="shared" si="17"/>
        <v>29301</v>
      </c>
      <c r="O153" s="118">
        <f t="shared" si="17"/>
        <v>20476</v>
      </c>
      <c r="P153" s="118">
        <f t="shared" si="17"/>
        <v>20613</v>
      </c>
      <c r="Q153" s="118">
        <f t="shared" si="17"/>
        <v>6710</v>
      </c>
      <c r="R153" s="118">
        <f t="shared" si="17"/>
        <v>9666</v>
      </c>
      <c r="S153" s="118">
        <f t="shared" si="17"/>
        <v>3187.5</v>
      </c>
      <c r="T153" s="118">
        <f t="shared" si="17"/>
        <v>3747.6</v>
      </c>
      <c r="U153" s="118">
        <f t="shared" si="17"/>
        <v>6064</v>
      </c>
      <c r="V153" s="118">
        <f t="shared" si="17"/>
        <v>873.5999999999999</v>
      </c>
      <c r="W153" s="118">
        <f t="shared" si="17"/>
        <v>3526</v>
      </c>
      <c r="X153" s="118">
        <f t="shared" si="17"/>
        <v>6570</v>
      </c>
      <c r="Y153" s="118">
        <f t="shared" si="17"/>
        <v>9056</v>
      </c>
      <c r="Z153" s="118">
        <f t="shared" si="17"/>
        <v>33772</v>
      </c>
      <c r="AA153" s="118">
        <f t="shared" si="17"/>
        <v>24855</v>
      </c>
      <c r="AB153" s="118">
        <f t="shared" si="17"/>
        <v>20445</v>
      </c>
      <c r="AC153" s="118">
        <f t="shared" si="17"/>
        <v>10840</v>
      </c>
      <c r="AD153" s="118">
        <f t="shared" si="17"/>
        <v>64326</v>
      </c>
      <c r="AE153" s="118">
        <f t="shared" si="17"/>
        <v>21406.2</v>
      </c>
      <c r="AF153" s="118">
        <f t="shared" si="17"/>
        <v>10485</v>
      </c>
      <c r="AG153" s="118">
        <f t="shared" si="17"/>
        <v>35244</v>
      </c>
      <c r="AH153" s="118">
        <f t="shared" si="17"/>
        <v>5810.8</v>
      </c>
      <c r="AI153" s="118">
        <f t="shared" si="17"/>
        <v>58046.25</v>
      </c>
      <c r="AJ153" s="118">
        <f t="shared" si="17"/>
        <v>67655</v>
      </c>
      <c r="AK153" s="118">
        <f t="shared" si="17"/>
        <v>17066</v>
      </c>
      <c r="AL153" s="118">
        <f t="shared" si="17"/>
        <v>145865</v>
      </c>
      <c r="AM153" s="118">
        <f t="shared" si="17"/>
        <v>44475</v>
      </c>
      <c r="AN153" s="118">
        <f t="shared" si="17"/>
        <v>854091.15</v>
      </c>
      <c r="AO153" s="120"/>
      <c r="AP153" s="121"/>
      <c r="AQ153" s="118" t="s">
        <v>398</v>
      </c>
    </row>
    <row r="154" spans="1:43" s="122" customFormat="1" ht="15">
      <c r="A154" s="126"/>
      <c r="B154" s="127" t="s">
        <v>399</v>
      </c>
      <c r="C154" s="128"/>
      <c r="D154" s="128"/>
      <c r="E154" s="129">
        <f>+E153+E132+E124+E47+E42+E40+E36+E23</f>
        <v>438569.6388888889</v>
      </c>
      <c r="F154" s="129">
        <f aca="true" t="shared" si="18" ref="F154:AM154">+F153+F132+F124+F47+F42+F40+F36+F23</f>
        <v>269325.23333333334</v>
      </c>
      <c r="G154" s="129">
        <f t="shared" si="18"/>
        <v>168326.94</v>
      </c>
      <c r="H154" s="129">
        <f t="shared" si="18"/>
        <v>404069.82444444444</v>
      </c>
      <c r="I154" s="129">
        <f t="shared" si="18"/>
        <v>126251.52222222222</v>
      </c>
      <c r="J154" s="129">
        <f t="shared" si="18"/>
        <v>168400.98222222223</v>
      </c>
      <c r="K154" s="129">
        <f t="shared" si="18"/>
        <v>133872.59333333332</v>
      </c>
      <c r="L154" s="129">
        <f t="shared" si="18"/>
        <v>129544.43166666667</v>
      </c>
      <c r="M154" s="129">
        <f t="shared" si="18"/>
        <v>375591.8444444444</v>
      </c>
      <c r="N154" s="129">
        <f t="shared" si="18"/>
        <v>300270.43111111113</v>
      </c>
      <c r="O154" s="129">
        <f t="shared" si="18"/>
        <v>369747</v>
      </c>
      <c r="P154" s="129">
        <f t="shared" si="18"/>
        <v>195203.08888888892</v>
      </c>
      <c r="Q154" s="129">
        <f t="shared" si="18"/>
        <v>118479.85555555555</v>
      </c>
      <c r="R154" s="129">
        <f t="shared" si="18"/>
        <v>373043.63333333336</v>
      </c>
      <c r="S154" s="129">
        <f t="shared" si="18"/>
        <v>142831.34444444446</v>
      </c>
      <c r="T154" s="129">
        <f t="shared" si="18"/>
        <v>128849.42222222222</v>
      </c>
      <c r="U154" s="129">
        <f t="shared" si="18"/>
        <v>165347.1222222222</v>
      </c>
      <c r="V154" s="129">
        <f t="shared" si="18"/>
        <v>107764.91666666666</v>
      </c>
      <c r="W154" s="129">
        <f t="shared" si="18"/>
        <v>119616.41444444444</v>
      </c>
      <c r="X154" s="129">
        <f t="shared" si="18"/>
        <v>161981.81666666665</v>
      </c>
      <c r="Y154" s="129">
        <f t="shared" si="18"/>
        <v>234503.5</v>
      </c>
      <c r="Z154" s="129">
        <f t="shared" si="18"/>
        <v>322071.67555555556</v>
      </c>
      <c r="AA154" s="129">
        <f t="shared" si="18"/>
        <v>249872.5</v>
      </c>
      <c r="AB154" s="129">
        <f t="shared" si="18"/>
        <v>368057.58888888895</v>
      </c>
      <c r="AC154" s="129">
        <f t="shared" si="18"/>
        <v>286977.05555555556</v>
      </c>
      <c r="AD154" s="129">
        <f t="shared" si="18"/>
        <v>495031.43333333335</v>
      </c>
      <c r="AE154" s="129">
        <f t="shared" si="18"/>
        <v>373695.4977777778</v>
      </c>
      <c r="AF154" s="129">
        <f t="shared" si="18"/>
        <v>291892.0388888889</v>
      </c>
      <c r="AG154" s="129">
        <f t="shared" si="18"/>
        <v>456392.81111111114</v>
      </c>
      <c r="AH154" s="129">
        <f t="shared" si="18"/>
        <v>126267.69444444445</v>
      </c>
      <c r="AI154" s="129">
        <f t="shared" si="18"/>
        <v>377384.7166666667</v>
      </c>
      <c r="AJ154" s="129">
        <f t="shared" si="18"/>
        <v>380507.8777777777</v>
      </c>
      <c r="AK154" s="129">
        <f t="shared" si="18"/>
        <v>203244.21333333332</v>
      </c>
      <c r="AL154" s="129">
        <f t="shared" si="18"/>
        <v>850575.2666666667</v>
      </c>
      <c r="AM154" s="129">
        <f t="shared" si="18"/>
        <v>145558.92222222223</v>
      </c>
      <c r="AN154" s="129">
        <f>SUM(E154:AM154)</f>
        <v>9559120.848333335</v>
      </c>
      <c r="AP154" s="123"/>
      <c r="AQ154" s="124">
        <f>SUMPRODUCT(AN8:AN151,$AP8:$AP151)</f>
        <v>9559120.848333333</v>
      </c>
    </row>
    <row r="155" spans="1:42" ht="12.75">
      <c r="A155" s="88"/>
      <c r="B155" s="76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P155" s="47"/>
    </row>
    <row r="156" spans="1:40" ht="16.5" thickBot="1">
      <c r="A156" s="88"/>
      <c r="B156" s="2" t="s">
        <v>157</v>
      </c>
      <c r="C156" s="2"/>
      <c r="D156" s="2" t="s">
        <v>158</v>
      </c>
      <c r="E156" s="2"/>
      <c r="F156" s="2"/>
      <c r="G156" s="52" t="s">
        <v>353</v>
      </c>
      <c r="H156" s="52"/>
      <c r="I156" s="52"/>
      <c r="J156" s="52"/>
      <c r="K156" s="52"/>
      <c r="L156" s="52"/>
      <c r="M156" s="52"/>
      <c r="N156" s="53"/>
      <c r="O156" s="53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13.5" customHeight="1">
      <c r="A157" s="88"/>
      <c r="B157" s="2"/>
      <c r="C157" s="2"/>
      <c r="D157" s="2"/>
      <c r="E157" s="2"/>
      <c r="F157" s="2"/>
      <c r="G157" s="48"/>
      <c r="H157" s="48"/>
      <c r="I157" s="51"/>
      <c r="J157" s="51"/>
      <c r="K157" s="51"/>
      <c r="L157" s="51"/>
      <c r="M157" s="51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ht="14.25" customHeight="1">
      <c r="A158" s="88"/>
      <c r="B158" s="2" t="s">
        <v>159</v>
      </c>
      <c r="C158" s="2"/>
      <c r="D158" s="2" t="s">
        <v>160</v>
      </c>
      <c r="E158" s="2"/>
      <c r="F158" s="2"/>
      <c r="G158" s="49" t="s">
        <v>10</v>
      </c>
      <c r="H158" s="48" t="s">
        <v>351</v>
      </c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2"/>
      <c r="U158" s="2"/>
      <c r="V158" s="2"/>
      <c r="W158" s="2"/>
      <c r="X158" s="2"/>
      <c r="Y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ht="12.75" customHeight="1">
      <c r="A159" s="88"/>
      <c r="B159" s="2"/>
      <c r="C159" s="2"/>
      <c r="D159" s="2"/>
      <c r="E159" s="2"/>
      <c r="F159" s="2"/>
      <c r="G159" s="49" t="s">
        <v>15</v>
      </c>
      <c r="H159" s="48" t="s">
        <v>345</v>
      </c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5" customHeight="1">
      <c r="A160" s="88"/>
      <c r="B160" s="2"/>
      <c r="C160" s="2"/>
      <c r="D160" s="2"/>
      <c r="E160" s="2"/>
      <c r="F160" s="2"/>
      <c r="G160" s="50" t="s">
        <v>18</v>
      </c>
      <c r="H160" s="48" t="s">
        <v>354</v>
      </c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5.75">
      <c r="A161" s="88"/>
      <c r="B161" s="2"/>
      <c r="C161" s="2"/>
      <c r="D161" s="2"/>
      <c r="E161" s="2"/>
      <c r="F161" s="2"/>
      <c r="G161" s="50" t="s">
        <v>374</v>
      </c>
      <c r="H161" s="103" t="s">
        <v>488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12.75">
      <c r="A162" s="88"/>
      <c r="B162" s="2" t="s">
        <v>487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W162" s="2"/>
      <c r="X162" s="2"/>
      <c r="Y162" s="2"/>
      <c r="Z162" s="2"/>
      <c r="AA162" s="2"/>
      <c r="AD162" s="2"/>
      <c r="AE162" s="2"/>
      <c r="AF162" s="2"/>
      <c r="AG162" s="2"/>
      <c r="AN162" s="2"/>
    </row>
    <row r="163" ht="12.75">
      <c r="B163" t="s">
        <v>486</v>
      </c>
    </row>
    <row r="173" spans="4:23" ht="15.75"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2"/>
      <c r="Q173" s="2"/>
      <c r="R173" s="2"/>
      <c r="S173" s="2"/>
      <c r="T173" s="2"/>
      <c r="U173" s="2"/>
      <c r="V173" s="2"/>
      <c r="W173" s="2"/>
    </row>
    <row r="174" spans="4:23" ht="15.75"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2"/>
      <c r="Q174" s="2"/>
      <c r="R174" s="2"/>
      <c r="S174" s="2"/>
      <c r="T174" s="2"/>
      <c r="U174" s="2"/>
      <c r="V174" s="2"/>
      <c r="W174" s="2"/>
    </row>
    <row r="175" spans="4:23" ht="15.75"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2"/>
      <c r="Q175" s="2"/>
      <c r="R175" s="2"/>
      <c r="S175" s="2"/>
      <c r="T175" s="2"/>
      <c r="U175" s="2"/>
      <c r="V175" s="2"/>
      <c r="W17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157"/>
  <sheetViews>
    <sheetView zoomScalePageLayoutView="0" workbookViewId="0" topLeftCell="A124">
      <selection activeCell="F14" sqref="F14"/>
    </sheetView>
  </sheetViews>
  <sheetFormatPr defaultColWidth="9.00390625" defaultRowHeight="12.75"/>
  <cols>
    <col min="1" max="1" width="6.75390625" style="0" customWidth="1"/>
    <col min="2" max="2" width="29.75390625" style="0" customWidth="1"/>
    <col min="3" max="3" width="12.625" style="0" customWidth="1"/>
    <col min="4" max="4" width="12.875" style="0" customWidth="1"/>
    <col min="5" max="5" width="15.00390625" style="0" customWidth="1"/>
    <col min="6" max="6" width="29.75390625" style="0" customWidth="1"/>
  </cols>
  <sheetData>
    <row r="2" spans="3:4" ht="12.75">
      <c r="C2" s="1"/>
      <c r="D2" s="1"/>
    </row>
    <row r="3" spans="3:4" ht="12.75">
      <c r="C3" s="1"/>
      <c r="D3" s="1"/>
    </row>
    <row r="4" spans="1:6" ht="12.75">
      <c r="A4" s="3" t="s">
        <v>0</v>
      </c>
      <c r="B4" s="4"/>
      <c r="C4" s="3" t="s">
        <v>2</v>
      </c>
      <c r="D4" s="3" t="s">
        <v>11</v>
      </c>
      <c r="E4" s="4" t="s">
        <v>355</v>
      </c>
      <c r="F4" s="4"/>
    </row>
    <row r="5" spans="1:6" ht="12.75">
      <c r="A5" s="17" t="s">
        <v>1</v>
      </c>
      <c r="B5" s="17" t="s">
        <v>8</v>
      </c>
      <c r="C5" s="18" t="s">
        <v>3</v>
      </c>
      <c r="D5" s="18" t="s">
        <v>12</v>
      </c>
      <c r="E5" s="17" t="s">
        <v>356</v>
      </c>
      <c r="F5" s="17"/>
    </row>
    <row r="6" spans="1:6" ht="13.5" thickBot="1">
      <c r="A6" s="17"/>
      <c r="B6" s="17" t="s">
        <v>9</v>
      </c>
      <c r="C6" s="17"/>
      <c r="D6" s="17"/>
      <c r="E6" s="54"/>
      <c r="F6" s="17"/>
    </row>
    <row r="7" spans="1:6" ht="13.5" thickBot="1">
      <c r="A7" s="19">
        <v>1</v>
      </c>
      <c r="B7" s="20">
        <v>2</v>
      </c>
      <c r="C7" s="20">
        <v>3</v>
      </c>
      <c r="D7" s="20">
        <v>4</v>
      </c>
      <c r="E7" s="55"/>
      <c r="F7" s="20"/>
    </row>
    <row r="8" spans="1:6" s="62" customFormat="1" ht="12.75">
      <c r="A8" s="59" t="s">
        <v>10</v>
      </c>
      <c r="B8" s="59" t="s">
        <v>13</v>
      </c>
      <c r="C8" s="60"/>
      <c r="D8" s="60"/>
      <c r="E8" s="61"/>
      <c r="F8" s="59"/>
    </row>
    <row r="9" spans="1:6" ht="12.75">
      <c r="A9" s="11" t="s">
        <v>27</v>
      </c>
      <c r="B9" s="6" t="s">
        <v>98</v>
      </c>
      <c r="C9" s="9">
        <v>0.025</v>
      </c>
      <c r="D9" s="5" t="s">
        <v>14</v>
      </c>
      <c r="E9" s="56">
        <v>17.7</v>
      </c>
      <c r="F9" s="6"/>
    </row>
    <row r="10" spans="1:6" ht="12.75">
      <c r="A10" s="6" t="s">
        <v>28</v>
      </c>
      <c r="B10" s="6" t="s">
        <v>99</v>
      </c>
      <c r="C10" s="9">
        <v>0.025</v>
      </c>
      <c r="D10" s="5" t="s">
        <v>100</v>
      </c>
      <c r="E10" s="56">
        <v>12.55</v>
      </c>
      <c r="F10" s="6"/>
    </row>
    <row r="11" spans="1:6" ht="12.75">
      <c r="A11" s="6" t="s">
        <v>29</v>
      </c>
      <c r="B11" s="6" t="s">
        <v>208</v>
      </c>
      <c r="C11" s="9">
        <v>0.025</v>
      </c>
      <c r="D11" s="5" t="s">
        <v>100</v>
      </c>
      <c r="E11" s="56">
        <v>11.6</v>
      </c>
      <c r="F11" s="6"/>
    </row>
    <row r="12" spans="1:6" ht="12.75">
      <c r="A12" s="6" t="s">
        <v>30</v>
      </c>
      <c r="B12" s="6" t="s">
        <v>212</v>
      </c>
      <c r="C12" s="9">
        <v>0.015</v>
      </c>
      <c r="D12" s="5" t="s">
        <v>213</v>
      </c>
      <c r="E12" s="57">
        <v>12.5</v>
      </c>
      <c r="F12" s="6"/>
    </row>
    <row r="13" spans="1:6" ht="12.75">
      <c r="A13" s="6" t="s">
        <v>102</v>
      </c>
      <c r="B13" s="6" t="s">
        <v>209</v>
      </c>
      <c r="C13" s="9">
        <v>0.025</v>
      </c>
      <c r="D13" s="5" t="s">
        <v>100</v>
      </c>
      <c r="E13" s="56">
        <v>11.52</v>
      </c>
      <c r="F13" s="6"/>
    </row>
    <row r="14" spans="1:6" ht="12.75">
      <c r="A14" s="6" t="s">
        <v>103</v>
      </c>
      <c r="B14" s="6" t="s">
        <v>210</v>
      </c>
      <c r="C14" s="9">
        <v>0.025</v>
      </c>
      <c r="D14" s="5" t="s">
        <v>211</v>
      </c>
      <c r="E14" s="57">
        <v>10</v>
      </c>
      <c r="F14" s="6"/>
    </row>
    <row r="15" spans="1:6" ht="12.75">
      <c r="A15" s="6" t="s">
        <v>141</v>
      </c>
      <c r="B15" s="6" t="s">
        <v>101</v>
      </c>
      <c r="C15" s="9">
        <v>0.025</v>
      </c>
      <c r="D15" s="5" t="s">
        <v>100</v>
      </c>
      <c r="E15" s="56">
        <v>15.83</v>
      </c>
      <c r="F15" s="6"/>
    </row>
    <row r="16" spans="1:6" ht="12.75">
      <c r="A16" s="6" t="s">
        <v>142</v>
      </c>
      <c r="B16" s="6" t="s">
        <v>128</v>
      </c>
      <c r="C16" s="9">
        <v>0.025</v>
      </c>
      <c r="D16" s="5" t="s">
        <v>100</v>
      </c>
      <c r="E16" s="57">
        <v>18.2</v>
      </c>
      <c r="F16" s="6"/>
    </row>
    <row r="17" spans="1:6" ht="12.75">
      <c r="A17" s="6" t="s">
        <v>143</v>
      </c>
      <c r="B17" s="6" t="s">
        <v>16</v>
      </c>
      <c r="C17" s="10">
        <v>0.25</v>
      </c>
      <c r="D17" s="5" t="s">
        <v>17</v>
      </c>
      <c r="E17" s="56">
        <v>78</v>
      </c>
      <c r="F17" s="6"/>
    </row>
    <row r="18" spans="1:6" ht="12.75">
      <c r="A18" s="6" t="s">
        <v>245</v>
      </c>
      <c r="B18" s="6" t="s">
        <v>19</v>
      </c>
      <c r="C18" s="5" t="s">
        <v>20</v>
      </c>
      <c r="D18" s="5" t="s">
        <v>286</v>
      </c>
      <c r="E18" s="56">
        <v>22.44</v>
      </c>
      <c r="F18" s="6"/>
    </row>
    <row r="19" spans="1:6" ht="12.75">
      <c r="A19" s="6" t="s">
        <v>31</v>
      </c>
      <c r="B19" s="6" t="s">
        <v>130</v>
      </c>
      <c r="C19" s="10">
        <v>0.05</v>
      </c>
      <c r="D19" s="5" t="s">
        <v>42</v>
      </c>
      <c r="E19" s="56">
        <v>86</v>
      </c>
      <c r="F19" s="6"/>
    </row>
    <row r="20" spans="1:6" ht="12.75">
      <c r="A20" s="6" t="s">
        <v>32</v>
      </c>
      <c r="B20" s="6" t="s">
        <v>129</v>
      </c>
      <c r="C20" s="10">
        <v>0.15</v>
      </c>
      <c r="D20" s="5" t="s">
        <v>100</v>
      </c>
      <c r="E20" s="56">
        <v>20.3</v>
      </c>
      <c r="F20" s="6"/>
    </row>
    <row r="21" spans="1:6" ht="12.75">
      <c r="A21" s="6" t="s">
        <v>90</v>
      </c>
      <c r="B21" s="13" t="s">
        <v>149</v>
      </c>
      <c r="C21" s="10">
        <v>0.45</v>
      </c>
      <c r="D21" s="5" t="s">
        <v>21</v>
      </c>
      <c r="E21" s="56">
        <v>129.5</v>
      </c>
      <c r="F21" s="13"/>
    </row>
    <row r="22" spans="1:6" ht="12.75">
      <c r="A22" s="6" t="s">
        <v>105</v>
      </c>
      <c r="B22" s="13" t="s">
        <v>148</v>
      </c>
      <c r="C22" s="10">
        <v>0.5</v>
      </c>
      <c r="D22" s="5" t="s">
        <v>109</v>
      </c>
      <c r="E22" s="56">
        <v>130</v>
      </c>
      <c r="F22" s="13"/>
    </row>
    <row r="23" spans="1:6" ht="12.75">
      <c r="A23" s="6" t="s">
        <v>108</v>
      </c>
      <c r="B23" s="13" t="s">
        <v>288</v>
      </c>
      <c r="C23" s="10">
        <v>0.18</v>
      </c>
      <c r="D23" s="5" t="s">
        <v>289</v>
      </c>
      <c r="E23" s="56">
        <v>4.41</v>
      </c>
      <c r="F23" s="13"/>
    </row>
    <row r="24" spans="1:6" ht="12.75">
      <c r="A24" s="6" t="s">
        <v>144</v>
      </c>
      <c r="B24" s="13" t="s">
        <v>336</v>
      </c>
      <c r="C24" s="10">
        <v>0.05</v>
      </c>
      <c r="D24" s="5" t="s">
        <v>337</v>
      </c>
      <c r="E24" s="56">
        <v>17.4</v>
      </c>
      <c r="F24" s="13"/>
    </row>
    <row r="25" spans="1:6" s="62" customFormat="1" ht="12.75">
      <c r="A25" s="63" t="s">
        <v>18</v>
      </c>
      <c r="B25" s="63" t="s">
        <v>22</v>
      </c>
      <c r="C25" s="64"/>
      <c r="D25" s="64"/>
      <c r="E25" s="61"/>
      <c r="F25" s="106"/>
    </row>
    <row r="26" spans="1:6" ht="12.75">
      <c r="A26" s="6" t="s">
        <v>145</v>
      </c>
      <c r="B26" s="6" t="s">
        <v>23</v>
      </c>
      <c r="C26" s="5"/>
      <c r="D26" s="5"/>
      <c r="E26" s="56"/>
      <c r="F26" s="7"/>
    </row>
    <row r="27" spans="1:6" ht="12.75">
      <c r="A27" s="6"/>
      <c r="B27" s="6" t="s">
        <v>24</v>
      </c>
      <c r="C27" s="5" t="s">
        <v>25</v>
      </c>
      <c r="D27" s="5" t="s">
        <v>26</v>
      </c>
      <c r="E27" s="56">
        <v>160</v>
      </c>
      <c r="F27" s="6"/>
    </row>
    <row r="28" spans="1:6" ht="12.75">
      <c r="A28" s="11" t="s">
        <v>146</v>
      </c>
      <c r="B28" s="6" t="s">
        <v>110</v>
      </c>
      <c r="C28" s="5" t="s">
        <v>25</v>
      </c>
      <c r="D28" s="5" t="s">
        <v>109</v>
      </c>
      <c r="E28" s="56"/>
      <c r="F28" s="6"/>
    </row>
    <row r="29" spans="1:6" ht="12.75">
      <c r="A29" s="11"/>
      <c r="B29" s="6" t="s">
        <v>165</v>
      </c>
      <c r="C29" s="5"/>
      <c r="D29" s="5"/>
      <c r="E29" s="56"/>
      <c r="F29" s="6"/>
    </row>
    <row r="30" spans="1:6" ht="12.75">
      <c r="A30" s="11"/>
      <c r="B30" s="58" t="s">
        <v>326</v>
      </c>
      <c r="C30" s="5"/>
      <c r="D30" s="5"/>
      <c r="E30" s="56">
        <v>135</v>
      </c>
      <c r="F30" s="6"/>
    </row>
    <row r="31" spans="1:6" ht="12.75">
      <c r="A31" s="6" t="s">
        <v>189</v>
      </c>
      <c r="B31" s="6" t="s">
        <v>115</v>
      </c>
      <c r="C31" s="5" t="s">
        <v>25</v>
      </c>
      <c r="D31" s="5" t="s">
        <v>26</v>
      </c>
      <c r="E31" s="56">
        <v>99</v>
      </c>
      <c r="F31" s="58"/>
    </row>
    <row r="32" spans="1:6" ht="12.75">
      <c r="A32" s="6" t="s">
        <v>190</v>
      </c>
      <c r="B32" s="6" t="s">
        <v>104</v>
      </c>
      <c r="C32" s="5" t="s">
        <v>91</v>
      </c>
      <c r="D32" s="5" t="s">
        <v>26</v>
      </c>
      <c r="E32" s="56">
        <v>112</v>
      </c>
      <c r="F32" s="6"/>
    </row>
    <row r="33" spans="1:6" ht="12.75">
      <c r="A33" s="6" t="s">
        <v>191</v>
      </c>
      <c r="B33" s="6" t="s">
        <v>214</v>
      </c>
      <c r="C33" s="5" t="s">
        <v>91</v>
      </c>
      <c r="D33" s="5" t="s">
        <v>111</v>
      </c>
      <c r="E33" s="56">
        <v>88</v>
      </c>
      <c r="F33" s="6"/>
    </row>
    <row r="34" spans="1:6" ht="12.75">
      <c r="A34" s="6" t="s">
        <v>192</v>
      </c>
      <c r="B34" s="6" t="s">
        <v>116</v>
      </c>
      <c r="C34" s="5" t="s">
        <v>91</v>
      </c>
      <c r="D34" s="5" t="s">
        <v>111</v>
      </c>
      <c r="E34" s="56">
        <v>137</v>
      </c>
      <c r="F34" s="6"/>
    </row>
    <row r="35" spans="1:6" ht="12.75">
      <c r="A35" s="6" t="s">
        <v>193</v>
      </c>
      <c r="B35" s="6" t="s">
        <v>117</v>
      </c>
      <c r="C35" s="5" t="s">
        <v>91</v>
      </c>
      <c r="D35" s="5" t="s">
        <v>26</v>
      </c>
      <c r="E35" s="56">
        <v>150</v>
      </c>
      <c r="F35" s="6"/>
    </row>
    <row r="36" spans="1:6" ht="12.75">
      <c r="A36" s="6" t="s">
        <v>194</v>
      </c>
      <c r="B36" s="6" t="s">
        <v>215</v>
      </c>
      <c r="C36" s="5" t="s">
        <v>91</v>
      </c>
      <c r="D36" s="5" t="s">
        <v>111</v>
      </c>
      <c r="E36" s="57">
        <v>150</v>
      </c>
      <c r="F36" s="6"/>
    </row>
    <row r="37" spans="1:6" ht="12.75">
      <c r="A37" s="6" t="s">
        <v>195</v>
      </c>
      <c r="B37" s="6" t="s">
        <v>133</v>
      </c>
      <c r="C37" s="5" t="s">
        <v>134</v>
      </c>
      <c r="D37" s="5" t="s">
        <v>42</v>
      </c>
      <c r="E37" s="56">
        <v>79.2</v>
      </c>
      <c r="F37" s="6"/>
    </row>
    <row r="38" spans="1:6" ht="12.75">
      <c r="A38" s="6" t="s">
        <v>248</v>
      </c>
      <c r="B38" s="6" t="s">
        <v>287</v>
      </c>
      <c r="C38" s="5" t="s">
        <v>134</v>
      </c>
      <c r="D38" s="5" t="s">
        <v>42</v>
      </c>
      <c r="E38" s="56">
        <v>84.2</v>
      </c>
      <c r="F38" s="6"/>
    </row>
    <row r="39" spans="1:6" s="62" customFormat="1" ht="12.75">
      <c r="A39" s="65" t="s">
        <v>290</v>
      </c>
      <c r="B39" s="65" t="s">
        <v>284</v>
      </c>
      <c r="C39" s="64"/>
      <c r="D39" s="64"/>
      <c r="E39" s="61"/>
      <c r="F39" s="68"/>
    </row>
    <row r="40" spans="1:6" ht="12.75">
      <c r="A40" s="6" t="s">
        <v>40</v>
      </c>
      <c r="B40" s="6" t="s">
        <v>131</v>
      </c>
      <c r="C40" s="5"/>
      <c r="D40" s="5" t="s">
        <v>42</v>
      </c>
      <c r="E40" s="56">
        <v>61</v>
      </c>
      <c r="F40" s="6"/>
    </row>
    <row r="41" spans="1:6" ht="12.75">
      <c r="A41" s="6" t="s">
        <v>43</v>
      </c>
      <c r="B41" s="6" t="s">
        <v>132</v>
      </c>
      <c r="C41" s="5"/>
      <c r="D41" s="5" t="s">
        <v>42</v>
      </c>
      <c r="E41" s="56">
        <v>71.3</v>
      </c>
      <c r="F41" s="35"/>
    </row>
    <row r="42" spans="1:6" ht="12.75">
      <c r="A42" s="6" t="s">
        <v>45</v>
      </c>
      <c r="B42" s="6" t="s">
        <v>216</v>
      </c>
      <c r="C42" s="5"/>
      <c r="D42" s="5" t="s">
        <v>42</v>
      </c>
      <c r="E42" s="57">
        <v>61</v>
      </c>
      <c r="F42" s="6"/>
    </row>
    <row r="43" spans="1:6" s="62" customFormat="1" ht="12.75">
      <c r="A43" s="63" t="s">
        <v>51</v>
      </c>
      <c r="B43" s="63" t="s">
        <v>33</v>
      </c>
      <c r="C43" s="64" t="s">
        <v>34</v>
      </c>
      <c r="D43" s="64" t="s">
        <v>35</v>
      </c>
      <c r="E43" s="61">
        <v>2.2</v>
      </c>
      <c r="F43" s="68"/>
    </row>
    <row r="44" spans="1:6" s="62" customFormat="1" ht="12.75">
      <c r="A44" s="63" t="s">
        <v>52</v>
      </c>
      <c r="B44" s="63" t="s">
        <v>36</v>
      </c>
      <c r="C44" s="64"/>
      <c r="D44" s="64"/>
      <c r="E44" s="61"/>
      <c r="F44" s="68"/>
    </row>
    <row r="45" spans="1:6" ht="12.75">
      <c r="A45" s="6"/>
      <c r="B45" s="7"/>
      <c r="C45" s="5"/>
      <c r="D45" s="5"/>
      <c r="E45" s="56"/>
      <c r="F45" s="6"/>
    </row>
    <row r="46" spans="1:6" ht="12.75">
      <c r="A46" s="6" t="s">
        <v>196</v>
      </c>
      <c r="B46" s="6" t="s">
        <v>37</v>
      </c>
      <c r="C46" s="5"/>
      <c r="D46" s="5" t="s">
        <v>38</v>
      </c>
      <c r="E46" s="56">
        <v>39</v>
      </c>
      <c r="F46" s="7"/>
    </row>
    <row r="47" spans="1:6" ht="12.75">
      <c r="A47" s="6" t="s">
        <v>197</v>
      </c>
      <c r="B47" s="6" t="s">
        <v>39</v>
      </c>
      <c r="C47" s="8">
        <v>0.725</v>
      </c>
      <c r="D47" s="5" t="s">
        <v>118</v>
      </c>
      <c r="E47" s="56">
        <f>18.4*1.11111111111111</f>
        <v>20.444444444444443</v>
      </c>
      <c r="F47" s="7"/>
    </row>
    <row r="48" spans="1:6" ht="12.75">
      <c r="A48" s="6" t="s">
        <v>249</v>
      </c>
      <c r="B48" s="6" t="s">
        <v>217</v>
      </c>
      <c r="C48" s="8">
        <v>0.725</v>
      </c>
      <c r="D48" s="5" t="s">
        <v>118</v>
      </c>
      <c r="E48" s="57">
        <v>19</v>
      </c>
      <c r="F48" s="7"/>
    </row>
    <row r="49" spans="1:6" s="62" customFormat="1" ht="12.75">
      <c r="A49" s="63" t="s">
        <v>53</v>
      </c>
      <c r="B49" s="63" t="s">
        <v>70</v>
      </c>
      <c r="C49" s="64"/>
      <c r="D49" s="64"/>
      <c r="E49" s="61"/>
      <c r="F49" s="68"/>
    </row>
    <row r="50" spans="1:6" ht="12.75">
      <c r="A50" s="6"/>
      <c r="B50" s="6"/>
      <c r="C50" s="5"/>
      <c r="D50" s="5"/>
      <c r="E50" s="56"/>
      <c r="F50" s="6"/>
    </row>
    <row r="51" spans="1:6" ht="12.75">
      <c r="A51" s="6" t="s">
        <v>250</v>
      </c>
      <c r="B51" s="6" t="s">
        <v>41</v>
      </c>
      <c r="C51" s="5" t="s">
        <v>48</v>
      </c>
      <c r="D51" s="5" t="s">
        <v>42</v>
      </c>
      <c r="E51" s="56">
        <v>23</v>
      </c>
      <c r="F51" s="6"/>
    </row>
    <row r="52" spans="1:6" ht="12.75">
      <c r="A52" s="6" t="s">
        <v>251</v>
      </c>
      <c r="B52" s="6" t="s">
        <v>44</v>
      </c>
      <c r="C52" s="5" t="s">
        <v>48</v>
      </c>
      <c r="D52" s="5" t="s">
        <v>42</v>
      </c>
      <c r="E52" s="56">
        <v>14</v>
      </c>
      <c r="F52" s="6"/>
    </row>
    <row r="53" spans="1:6" ht="12.75">
      <c r="A53" s="6" t="s">
        <v>252</v>
      </c>
      <c r="B53" s="6" t="s">
        <v>46</v>
      </c>
      <c r="C53" s="5" t="s">
        <v>48</v>
      </c>
      <c r="D53" s="5" t="s">
        <v>42</v>
      </c>
      <c r="E53" s="56">
        <v>14.7</v>
      </c>
      <c r="F53" s="7"/>
    </row>
    <row r="54" spans="1:6" ht="12.75">
      <c r="A54" s="6" t="s">
        <v>291</v>
      </c>
      <c r="B54" s="6" t="s">
        <v>47</v>
      </c>
      <c r="C54" s="5" t="s">
        <v>48</v>
      </c>
      <c r="D54" s="5" t="s">
        <v>42</v>
      </c>
      <c r="E54" s="56">
        <v>16.5</v>
      </c>
      <c r="F54" s="6"/>
    </row>
    <row r="55" spans="1:6" ht="12.75">
      <c r="A55" s="11" t="s">
        <v>292</v>
      </c>
      <c r="B55" s="6" t="s">
        <v>49</v>
      </c>
      <c r="C55" s="5" t="s">
        <v>48</v>
      </c>
      <c r="D55" s="5" t="s">
        <v>42</v>
      </c>
      <c r="E55" s="56">
        <v>23</v>
      </c>
      <c r="F55" s="6"/>
    </row>
    <row r="56" spans="1:6" ht="12.75">
      <c r="A56" s="6" t="s">
        <v>293</v>
      </c>
      <c r="B56" s="6" t="s">
        <v>50</v>
      </c>
      <c r="C56" s="5" t="s">
        <v>48</v>
      </c>
      <c r="D56" s="5" t="s">
        <v>42</v>
      </c>
      <c r="E56" s="56">
        <v>13</v>
      </c>
      <c r="F56" s="6"/>
    </row>
    <row r="57" spans="1:6" ht="12.75">
      <c r="A57" s="6" t="s">
        <v>294</v>
      </c>
      <c r="B57" s="6" t="s">
        <v>54</v>
      </c>
      <c r="C57" s="5" t="s">
        <v>48</v>
      </c>
      <c r="D57" s="5" t="s">
        <v>42</v>
      </c>
      <c r="E57" s="56">
        <v>11</v>
      </c>
      <c r="F57" s="6"/>
    </row>
    <row r="58" spans="1:6" ht="12.75">
      <c r="A58" s="6" t="s">
        <v>295</v>
      </c>
      <c r="B58" s="6" t="s">
        <v>55</v>
      </c>
      <c r="C58" s="5" t="s">
        <v>48</v>
      </c>
      <c r="D58" s="5" t="s">
        <v>42</v>
      </c>
      <c r="E58" s="56">
        <v>19.6</v>
      </c>
      <c r="F58" s="6"/>
    </row>
    <row r="59" spans="1:6" ht="12.75">
      <c r="A59" s="6" t="s">
        <v>296</v>
      </c>
      <c r="B59" s="6" t="s">
        <v>177</v>
      </c>
      <c r="C59" s="5" t="s">
        <v>48</v>
      </c>
      <c r="D59" s="5" t="s">
        <v>42</v>
      </c>
      <c r="E59" s="56">
        <v>12</v>
      </c>
      <c r="F59" s="6"/>
    </row>
    <row r="60" spans="1:6" ht="12.75">
      <c r="A60" s="6" t="s">
        <v>297</v>
      </c>
      <c r="B60" s="6" t="s">
        <v>178</v>
      </c>
      <c r="C60" s="5" t="s">
        <v>48</v>
      </c>
      <c r="D60" s="5" t="s">
        <v>42</v>
      </c>
      <c r="E60" s="56">
        <v>14</v>
      </c>
      <c r="F60" s="6"/>
    </row>
    <row r="61" spans="1:6" ht="12.75">
      <c r="A61" s="6" t="s">
        <v>298</v>
      </c>
      <c r="B61" s="6" t="s">
        <v>56</v>
      </c>
      <c r="C61" s="5"/>
      <c r="D61" s="5"/>
      <c r="E61" s="56"/>
      <c r="F61" s="6"/>
    </row>
    <row r="62" spans="1:6" ht="12.75">
      <c r="A62" s="6"/>
      <c r="B62" s="6" t="s">
        <v>89</v>
      </c>
      <c r="C62" s="5" t="s">
        <v>57</v>
      </c>
      <c r="D62" s="5" t="s">
        <v>42</v>
      </c>
      <c r="E62" s="56">
        <v>20</v>
      </c>
      <c r="F62" s="6"/>
    </row>
    <row r="63" spans="1:6" ht="12.75">
      <c r="A63" s="6" t="s">
        <v>299</v>
      </c>
      <c r="B63" s="6" t="s">
        <v>161</v>
      </c>
      <c r="C63" s="5" t="s">
        <v>57</v>
      </c>
      <c r="D63" s="5" t="s">
        <v>42</v>
      </c>
      <c r="E63" s="56">
        <v>40</v>
      </c>
      <c r="F63" s="6"/>
    </row>
    <row r="64" spans="1:6" ht="12.75">
      <c r="A64" s="7" t="s">
        <v>63</v>
      </c>
      <c r="B64" s="6" t="s">
        <v>58</v>
      </c>
      <c r="C64" s="5" t="s">
        <v>59</v>
      </c>
      <c r="D64" s="5" t="s">
        <v>42</v>
      </c>
      <c r="E64" s="56">
        <v>10.5</v>
      </c>
      <c r="F64" s="6"/>
    </row>
    <row r="65" spans="1:6" ht="12.75">
      <c r="A65" s="7" t="s">
        <v>65</v>
      </c>
      <c r="B65" s="6" t="s">
        <v>60</v>
      </c>
      <c r="C65" s="5"/>
      <c r="D65" s="5" t="s">
        <v>42</v>
      </c>
      <c r="E65" s="56">
        <v>50.6</v>
      </c>
      <c r="F65" s="6"/>
    </row>
    <row r="66" spans="1:6" ht="12.75">
      <c r="A66" s="7" t="s">
        <v>67</v>
      </c>
      <c r="B66" s="6" t="s">
        <v>180</v>
      </c>
      <c r="C66" s="5"/>
      <c r="D66" s="5" t="s">
        <v>42</v>
      </c>
      <c r="E66" s="57">
        <v>47.5</v>
      </c>
      <c r="F66" s="6"/>
    </row>
    <row r="67" spans="1:6" ht="12.75">
      <c r="A67" s="7" t="s">
        <v>68</v>
      </c>
      <c r="B67" s="6" t="s">
        <v>61</v>
      </c>
      <c r="C67" s="5"/>
      <c r="D67" s="5" t="s">
        <v>42</v>
      </c>
      <c r="E67" s="56">
        <v>22</v>
      </c>
      <c r="F67" s="6"/>
    </row>
    <row r="68" spans="1:6" ht="12.75">
      <c r="A68" s="7" t="s">
        <v>71</v>
      </c>
      <c r="B68" s="6" t="s">
        <v>62</v>
      </c>
      <c r="C68" s="5"/>
      <c r="D68" s="5" t="s">
        <v>42</v>
      </c>
      <c r="E68" s="56">
        <v>7.7</v>
      </c>
      <c r="F68" s="6"/>
    </row>
    <row r="69" spans="1:6" ht="12.75">
      <c r="A69" s="7" t="s">
        <v>147</v>
      </c>
      <c r="B69" s="6" t="s">
        <v>64</v>
      </c>
      <c r="C69" s="5"/>
      <c r="D69" s="5" t="s">
        <v>42</v>
      </c>
      <c r="E69" s="56">
        <v>22.5</v>
      </c>
      <c r="F69" s="6"/>
    </row>
    <row r="70" spans="1:6" ht="12.75">
      <c r="A70" s="7" t="s">
        <v>93</v>
      </c>
      <c r="B70" s="6" t="s">
        <v>66</v>
      </c>
      <c r="C70" s="5" t="s">
        <v>150</v>
      </c>
      <c r="D70" s="5" t="s">
        <v>151</v>
      </c>
      <c r="E70" s="56">
        <v>2.8</v>
      </c>
      <c r="F70" s="6"/>
    </row>
    <row r="71" spans="1:6" ht="12.75">
      <c r="A71" s="7" t="s">
        <v>94</v>
      </c>
      <c r="B71" s="6" t="s">
        <v>218</v>
      </c>
      <c r="C71" s="5" t="s">
        <v>150</v>
      </c>
      <c r="D71" s="5" t="s">
        <v>151</v>
      </c>
      <c r="E71" s="56">
        <v>1.7</v>
      </c>
      <c r="F71" s="6"/>
    </row>
    <row r="72" spans="1:6" ht="12.75">
      <c r="A72" s="7" t="s">
        <v>123</v>
      </c>
      <c r="B72" s="6" t="s">
        <v>203</v>
      </c>
      <c r="C72" s="5">
        <v>0.25</v>
      </c>
      <c r="D72" s="5" t="s">
        <v>122</v>
      </c>
      <c r="E72" s="56">
        <v>7</v>
      </c>
      <c r="F72" s="6"/>
    </row>
    <row r="73" spans="1:6" ht="12.75">
      <c r="A73" s="7" t="s">
        <v>164</v>
      </c>
      <c r="B73" s="6" t="s">
        <v>69</v>
      </c>
      <c r="C73" s="5"/>
      <c r="D73" s="5" t="s">
        <v>42</v>
      </c>
      <c r="E73" s="57">
        <v>32</v>
      </c>
      <c r="F73" s="6"/>
    </row>
    <row r="74" spans="1:6" ht="12.75">
      <c r="A74" s="7" t="s">
        <v>135</v>
      </c>
      <c r="B74" s="6" t="s">
        <v>92</v>
      </c>
      <c r="C74" s="5"/>
      <c r="D74" s="5" t="s">
        <v>42</v>
      </c>
      <c r="E74" s="56">
        <v>143</v>
      </c>
      <c r="F74" s="6"/>
    </row>
    <row r="75" spans="1:6" s="62" customFormat="1" ht="12.75">
      <c r="A75" s="66" t="s">
        <v>198</v>
      </c>
      <c r="B75" s="63" t="s">
        <v>72</v>
      </c>
      <c r="C75" s="64"/>
      <c r="D75" s="64"/>
      <c r="E75" s="61"/>
      <c r="F75" s="68"/>
    </row>
    <row r="76" spans="1:6" ht="12.75">
      <c r="A76" s="11" t="s">
        <v>199</v>
      </c>
      <c r="B76" s="6" t="s">
        <v>107</v>
      </c>
      <c r="C76" s="5"/>
      <c r="D76" s="5" t="s">
        <v>42</v>
      </c>
      <c r="E76" s="56">
        <v>39.5</v>
      </c>
      <c r="F76" s="6"/>
    </row>
    <row r="77" spans="1:6" ht="12.75">
      <c r="A77" s="11" t="s">
        <v>200</v>
      </c>
      <c r="B77" s="33" t="s">
        <v>219</v>
      </c>
      <c r="C77" s="5"/>
      <c r="D77" s="5" t="s">
        <v>42</v>
      </c>
      <c r="E77" s="56">
        <f>20.2*5</f>
        <v>101</v>
      </c>
      <c r="F77" s="6"/>
    </row>
    <row r="78" spans="1:6" ht="12.75">
      <c r="A78" s="11" t="s">
        <v>201</v>
      </c>
      <c r="B78" s="33" t="s">
        <v>220</v>
      </c>
      <c r="C78" s="5"/>
      <c r="D78" s="5" t="s">
        <v>42</v>
      </c>
      <c r="E78" s="57">
        <v>150</v>
      </c>
      <c r="F78" s="6"/>
    </row>
    <row r="79" spans="1:6" ht="12.75">
      <c r="A79" s="11" t="s">
        <v>253</v>
      </c>
      <c r="B79" t="s">
        <v>182</v>
      </c>
      <c r="C79" s="5"/>
      <c r="D79" s="5"/>
      <c r="E79" s="56">
        <v>63</v>
      </c>
      <c r="F79" s="7"/>
    </row>
    <row r="80" spans="1:6" ht="12.75">
      <c r="A80" s="11" t="s">
        <v>254</v>
      </c>
      <c r="B80" s="6" t="s">
        <v>106</v>
      </c>
      <c r="C80" s="5"/>
      <c r="D80" s="5" t="s">
        <v>42</v>
      </c>
      <c r="E80" s="56">
        <v>88</v>
      </c>
      <c r="F80" s="6"/>
    </row>
    <row r="81" spans="1:6" ht="12.75">
      <c r="A81" s="6" t="s">
        <v>255</v>
      </c>
      <c r="B81" s="6" t="s">
        <v>73</v>
      </c>
      <c r="C81" s="5"/>
      <c r="D81" s="5" t="s">
        <v>42</v>
      </c>
      <c r="E81" s="56">
        <v>46</v>
      </c>
      <c r="F81" s="33"/>
    </row>
    <row r="82" spans="1:6" ht="12.75">
      <c r="A82" s="6" t="s">
        <v>256</v>
      </c>
      <c r="B82" s="6" t="s">
        <v>74</v>
      </c>
      <c r="C82" s="5"/>
      <c r="D82" s="5" t="s">
        <v>42</v>
      </c>
      <c r="E82" s="56">
        <v>67.2</v>
      </c>
      <c r="F82" s="33"/>
    </row>
    <row r="83" spans="1:6" ht="12.75">
      <c r="A83" s="6" t="s">
        <v>257</v>
      </c>
      <c r="B83" s="6" t="s">
        <v>179</v>
      </c>
      <c r="C83" s="5"/>
      <c r="D83" s="5" t="s">
        <v>42</v>
      </c>
      <c r="E83" s="56">
        <v>31</v>
      </c>
      <c r="F83" s="6"/>
    </row>
    <row r="84" spans="1:34" ht="12.75">
      <c r="A84" s="6" t="s">
        <v>346</v>
      </c>
      <c r="B84" s="6" t="s">
        <v>347</v>
      </c>
      <c r="C84" s="5"/>
      <c r="D84" s="5" t="s">
        <v>42</v>
      </c>
      <c r="E84" s="69"/>
      <c r="F84" s="5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2"/>
      <c r="AE84" s="105"/>
      <c r="AF84" s="2"/>
      <c r="AG84" s="2"/>
      <c r="AH84" s="2"/>
    </row>
    <row r="85" spans="1:34" ht="12.75">
      <c r="A85" s="6" t="s">
        <v>348</v>
      </c>
      <c r="B85" s="6" t="s">
        <v>349</v>
      </c>
      <c r="C85" s="5" t="s">
        <v>350</v>
      </c>
      <c r="D85" s="5" t="s">
        <v>401</v>
      </c>
      <c r="E85" s="69">
        <v>22.5</v>
      </c>
      <c r="F85" s="5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2"/>
      <c r="AE85" s="1"/>
      <c r="AF85" s="2"/>
      <c r="AG85" s="2"/>
      <c r="AH85" s="2"/>
    </row>
    <row r="86" spans="1:6" ht="12.75">
      <c r="A86" s="6"/>
      <c r="B86" s="6"/>
      <c r="C86" s="5"/>
      <c r="D86" s="5"/>
      <c r="E86" s="56"/>
      <c r="F86" s="6"/>
    </row>
    <row r="87" spans="1:6" s="62" customFormat="1" ht="12.75">
      <c r="A87" s="66" t="s">
        <v>202</v>
      </c>
      <c r="B87" s="63" t="s">
        <v>75</v>
      </c>
      <c r="C87" s="64"/>
      <c r="D87" s="64"/>
      <c r="E87" s="61"/>
      <c r="F87" s="68"/>
    </row>
    <row r="88" spans="1:6" ht="12.75">
      <c r="A88" s="7"/>
      <c r="B88" s="7"/>
      <c r="C88" s="5"/>
      <c r="D88" s="5"/>
      <c r="E88" s="56"/>
      <c r="F88" s="6"/>
    </row>
    <row r="89" spans="1:6" ht="12.75">
      <c r="A89" s="12" t="s">
        <v>258</v>
      </c>
      <c r="B89" s="13" t="s">
        <v>152</v>
      </c>
      <c r="C89" s="5" t="s">
        <v>153</v>
      </c>
      <c r="D89" s="5" t="s">
        <v>154</v>
      </c>
      <c r="E89" s="56">
        <v>29.3</v>
      </c>
      <c r="F89" s="6"/>
    </row>
    <row r="90" spans="1:6" ht="12.75">
      <c r="A90" s="13" t="s">
        <v>259</v>
      </c>
      <c r="B90" s="13" t="s">
        <v>76</v>
      </c>
      <c r="C90" s="5" t="s">
        <v>80</v>
      </c>
      <c r="D90" s="5" t="s">
        <v>119</v>
      </c>
      <c r="E90" s="56">
        <v>55</v>
      </c>
      <c r="F90" s="6"/>
    </row>
    <row r="91" spans="1:6" ht="12.75">
      <c r="A91" s="13" t="s">
        <v>300</v>
      </c>
      <c r="B91" s="13" t="s">
        <v>187</v>
      </c>
      <c r="C91" s="5" t="s">
        <v>80</v>
      </c>
      <c r="D91" s="5" t="s">
        <v>188</v>
      </c>
      <c r="E91" s="56">
        <v>65.6</v>
      </c>
      <c r="F91" s="6"/>
    </row>
    <row r="92" spans="1:6" ht="12.75">
      <c r="A92" s="13" t="s">
        <v>301</v>
      </c>
      <c r="B92" s="13" t="s">
        <v>221</v>
      </c>
      <c r="C92" s="5" t="s">
        <v>79</v>
      </c>
      <c r="D92" s="5">
        <v>0.325</v>
      </c>
      <c r="E92" s="57">
        <v>24</v>
      </c>
      <c r="F92" s="7"/>
    </row>
    <row r="93" spans="1:6" ht="12.75">
      <c r="A93" s="13" t="s">
        <v>302</v>
      </c>
      <c r="B93" s="13" t="s">
        <v>222</v>
      </c>
      <c r="C93" s="5" t="s">
        <v>223</v>
      </c>
      <c r="D93" s="5"/>
      <c r="E93" s="57">
        <v>38</v>
      </c>
      <c r="F93" s="13"/>
    </row>
    <row r="94" spans="1:6" ht="12.75">
      <c r="A94" s="13" t="s">
        <v>303</v>
      </c>
      <c r="B94" s="13" t="s">
        <v>224</v>
      </c>
      <c r="C94" s="5" t="s">
        <v>223</v>
      </c>
      <c r="D94" s="5" t="s">
        <v>184</v>
      </c>
      <c r="E94" s="57">
        <v>40</v>
      </c>
      <c r="F94" s="13"/>
    </row>
    <row r="95" spans="1:6" ht="12.75">
      <c r="A95" s="13" t="s">
        <v>304</v>
      </c>
      <c r="B95" s="13" t="s">
        <v>225</v>
      </c>
      <c r="C95" s="5" t="s">
        <v>80</v>
      </c>
      <c r="D95" s="5" t="s">
        <v>226</v>
      </c>
      <c r="E95" s="57">
        <v>140</v>
      </c>
      <c r="F95" s="13"/>
    </row>
    <row r="96" spans="1:6" ht="12.75">
      <c r="A96" s="13" t="s">
        <v>305</v>
      </c>
      <c r="B96" s="13" t="s">
        <v>77</v>
      </c>
      <c r="C96" s="5" t="s">
        <v>79</v>
      </c>
      <c r="D96" s="5" t="s">
        <v>78</v>
      </c>
      <c r="E96" s="56">
        <v>20.4</v>
      </c>
      <c r="F96" s="13"/>
    </row>
    <row r="97" spans="1:6" ht="12.75">
      <c r="A97" s="13" t="s">
        <v>306</v>
      </c>
      <c r="B97" s="13" t="s">
        <v>81</v>
      </c>
      <c r="C97" s="5" t="s">
        <v>79</v>
      </c>
      <c r="D97" s="5" t="s">
        <v>82</v>
      </c>
      <c r="E97" s="56">
        <v>20.5</v>
      </c>
      <c r="F97" s="13"/>
    </row>
    <row r="98" spans="1:6" ht="12.75">
      <c r="A98" s="13" t="s">
        <v>307</v>
      </c>
      <c r="B98" s="13" t="s">
        <v>112</v>
      </c>
      <c r="C98" s="5" t="s">
        <v>79</v>
      </c>
      <c r="D98" s="5" t="s">
        <v>83</v>
      </c>
      <c r="E98" s="56">
        <v>18.5</v>
      </c>
      <c r="F98" s="13"/>
    </row>
    <row r="99" spans="1:6" ht="12.75">
      <c r="A99" s="12" t="s">
        <v>260</v>
      </c>
      <c r="B99" s="13" t="s">
        <v>113</v>
      </c>
      <c r="C99" s="5" t="s">
        <v>79</v>
      </c>
      <c r="D99" s="5" t="s">
        <v>114</v>
      </c>
      <c r="E99" s="56">
        <v>21.4</v>
      </c>
      <c r="F99" s="13"/>
    </row>
    <row r="100" spans="1:6" ht="12.75">
      <c r="A100" s="13" t="s">
        <v>261</v>
      </c>
      <c r="B100" s="13" t="s">
        <v>84</v>
      </c>
      <c r="C100" s="5" t="s">
        <v>79</v>
      </c>
      <c r="D100" s="5">
        <v>0.325</v>
      </c>
      <c r="E100" s="56">
        <v>27.5</v>
      </c>
      <c r="F100" s="13"/>
    </row>
    <row r="101" spans="1:6" ht="12.75">
      <c r="A101" s="13" t="s">
        <v>262</v>
      </c>
      <c r="B101" s="13" t="s">
        <v>120</v>
      </c>
      <c r="C101" s="5" t="s">
        <v>86</v>
      </c>
      <c r="D101" s="5" t="s">
        <v>87</v>
      </c>
      <c r="E101" s="56">
        <v>26</v>
      </c>
      <c r="F101" s="13"/>
    </row>
    <row r="102" spans="1:6" ht="12.75">
      <c r="A102" s="13" t="s">
        <v>263</v>
      </c>
      <c r="B102" s="13" t="s">
        <v>120</v>
      </c>
      <c r="C102" s="5" t="s">
        <v>86</v>
      </c>
      <c r="D102" s="5" t="s">
        <v>227</v>
      </c>
      <c r="E102" s="56">
        <v>8.4</v>
      </c>
      <c r="F102" s="13"/>
    </row>
    <row r="103" spans="1:6" ht="12.75">
      <c r="A103" s="13" t="s">
        <v>264</v>
      </c>
      <c r="B103" s="13" t="s">
        <v>85</v>
      </c>
      <c r="C103" s="5" t="s">
        <v>80</v>
      </c>
      <c r="D103" s="5" t="s">
        <v>88</v>
      </c>
      <c r="E103" s="56">
        <v>56</v>
      </c>
      <c r="F103" s="13"/>
    </row>
    <row r="104" spans="1:6" ht="12.75">
      <c r="A104" s="13" t="s">
        <v>265</v>
      </c>
      <c r="B104" s="13" t="s">
        <v>246</v>
      </c>
      <c r="C104" s="5" t="s">
        <v>247</v>
      </c>
      <c r="D104" s="5" t="s">
        <v>163</v>
      </c>
      <c r="E104" s="56">
        <v>11.5</v>
      </c>
      <c r="F104" s="13"/>
    </row>
    <row r="105" spans="1:6" ht="12.75">
      <c r="A105" s="13" t="s">
        <v>266</v>
      </c>
      <c r="B105" s="13" t="s">
        <v>185</v>
      </c>
      <c r="C105" s="5" t="s">
        <v>80</v>
      </c>
      <c r="D105" s="5" t="s">
        <v>186</v>
      </c>
      <c r="E105" s="57">
        <v>46</v>
      </c>
      <c r="F105" s="13"/>
    </row>
    <row r="106" spans="1:6" ht="12.75">
      <c r="A106" s="13" t="s">
        <v>267</v>
      </c>
      <c r="B106" s="13" t="s">
        <v>162</v>
      </c>
      <c r="C106" s="5" t="s">
        <v>80</v>
      </c>
      <c r="D106" s="5" t="s">
        <v>176</v>
      </c>
      <c r="E106" s="56">
        <v>19.8</v>
      </c>
      <c r="F106" s="13"/>
    </row>
    <row r="107" spans="1:6" ht="12.75">
      <c r="A107" s="13" t="s">
        <v>308</v>
      </c>
      <c r="B107" s="13" t="s">
        <v>183</v>
      </c>
      <c r="C107" s="10">
        <v>0.7</v>
      </c>
      <c r="D107" s="5" t="s">
        <v>184</v>
      </c>
      <c r="E107" s="56">
        <v>9</v>
      </c>
      <c r="F107" s="13"/>
    </row>
    <row r="108" spans="1:6" ht="12.75">
      <c r="A108" s="13" t="s">
        <v>309</v>
      </c>
      <c r="B108" s="13" t="s">
        <v>240</v>
      </c>
      <c r="C108" s="10" t="s">
        <v>151</v>
      </c>
      <c r="D108" s="5" t="s">
        <v>241</v>
      </c>
      <c r="E108" s="56">
        <v>5.5</v>
      </c>
      <c r="F108" s="13"/>
    </row>
    <row r="109" spans="1:6" ht="12.75">
      <c r="A109" s="13" t="s">
        <v>268</v>
      </c>
      <c r="B109" s="13" t="s">
        <v>242</v>
      </c>
      <c r="C109" s="10" t="s">
        <v>122</v>
      </c>
      <c r="D109" s="5" t="s">
        <v>243</v>
      </c>
      <c r="E109" s="56">
        <v>1.9</v>
      </c>
      <c r="F109" s="13"/>
    </row>
    <row r="110" spans="1:6" ht="12.75">
      <c r="A110" s="13" t="s">
        <v>269</v>
      </c>
      <c r="B110" s="13" t="s">
        <v>207</v>
      </c>
      <c r="C110" s="10" t="s">
        <v>91</v>
      </c>
      <c r="D110" s="5" t="s">
        <v>42</v>
      </c>
      <c r="E110" s="56">
        <v>69</v>
      </c>
      <c r="F110" s="13"/>
    </row>
    <row r="111" spans="1:6" s="62" customFormat="1" ht="12.75">
      <c r="A111" s="63" t="s">
        <v>166</v>
      </c>
      <c r="B111" s="63" t="s">
        <v>285</v>
      </c>
      <c r="C111" s="64"/>
      <c r="D111" s="64"/>
      <c r="E111" s="61"/>
      <c r="F111" s="106"/>
    </row>
    <row r="112" spans="1:6" ht="12.75">
      <c r="A112" s="34" t="s">
        <v>272</v>
      </c>
      <c r="B112" s="13" t="s">
        <v>228</v>
      </c>
      <c r="C112" s="5" t="s">
        <v>91</v>
      </c>
      <c r="D112" s="5" t="s">
        <v>42</v>
      </c>
      <c r="E112" s="57">
        <v>120</v>
      </c>
      <c r="F112" s="13"/>
    </row>
    <row r="113" spans="1:6" ht="12.75">
      <c r="A113" s="34" t="s">
        <v>274</v>
      </c>
      <c r="B113" s="13" t="s">
        <v>229</v>
      </c>
      <c r="C113" s="5" t="s">
        <v>230</v>
      </c>
      <c r="D113" s="5" t="s">
        <v>42</v>
      </c>
      <c r="E113" s="57">
        <v>150</v>
      </c>
      <c r="F113" s="13"/>
    </row>
    <row r="114" spans="1:6" ht="12.75">
      <c r="A114" s="34" t="s">
        <v>275</v>
      </c>
      <c r="B114" s="13" t="s">
        <v>231</v>
      </c>
      <c r="C114" s="5" t="s">
        <v>230</v>
      </c>
      <c r="D114" s="5" t="s">
        <v>42</v>
      </c>
      <c r="E114" s="57">
        <v>150</v>
      </c>
      <c r="F114" s="13"/>
    </row>
    <row r="115" spans="1:6" ht="12.75">
      <c r="A115" s="34" t="s">
        <v>276</v>
      </c>
      <c r="B115" s="13" t="s">
        <v>232</v>
      </c>
      <c r="C115" s="5" t="s">
        <v>230</v>
      </c>
      <c r="D115" s="5" t="s">
        <v>42</v>
      </c>
      <c r="E115" s="57">
        <v>150</v>
      </c>
      <c r="F115" s="13"/>
    </row>
    <row r="116" spans="1:6" ht="12.75">
      <c r="A116" s="13" t="s">
        <v>277</v>
      </c>
      <c r="B116" s="13" t="s">
        <v>95</v>
      </c>
      <c r="C116" s="5" t="s">
        <v>91</v>
      </c>
      <c r="D116" s="5" t="s">
        <v>42</v>
      </c>
      <c r="E116" s="56">
        <v>80.5</v>
      </c>
      <c r="F116" s="7"/>
    </row>
    <row r="117" spans="1:6" ht="12.75">
      <c r="A117" s="13" t="s">
        <v>278</v>
      </c>
      <c r="B117" s="13" t="s">
        <v>96</v>
      </c>
      <c r="C117" s="5" t="s">
        <v>121</v>
      </c>
      <c r="D117" s="5" t="s">
        <v>42</v>
      </c>
      <c r="E117" s="56">
        <v>110</v>
      </c>
      <c r="F117" s="13"/>
    </row>
    <row r="118" spans="1:6" ht="12.75">
      <c r="A118" s="13" t="s">
        <v>279</v>
      </c>
      <c r="B118" s="13" t="s">
        <v>97</v>
      </c>
      <c r="C118" s="5" t="s">
        <v>91</v>
      </c>
      <c r="D118" s="5" t="s">
        <v>42</v>
      </c>
      <c r="E118" s="56">
        <v>29</v>
      </c>
      <c r="F118" s="13"/>
    </row>
    <row r="119" spans="1:6" ht="12.75">
      <c r="A119" s="13" t="s">
        <v>310</v>
      </c>
      <c r="B119" s="13" t="s">
        <v>206</v>
      </c>
      <c r="C119" s="5"/>
      <c r="D119" s="5" t="s">
        <v>42</v>
      </c>
      <c r="E119" s="56">
        <v>80.5</v>
      </c>
      <c r="F119" s="13"/>
    </row>
    <row r="120" spans="1:6" s="62" customFormat="1" ht="12.75">
      <c r="A120" s="65" t="s">
        <v>167</v>
      </c>
      <c r="B120" s="65" t="s">
        <v>270</v>
      </c>
      <c r="C120" s="64"/>
      <c r="D120" s="64"/>
      <c r="E120" s="61"/>
      <c r="F120" s="106"/>
    </row>
    <row r="121" spans="1:6" ht="12.75">
      <c r="A121" s="6" t="s">
        <v>280</v>
      </c>
      <c r="B121" s="6" t="s">
        <v>124</v>
      </c>
      <c r="C121" s="5" t="s">
        <v>48</v>
      </c>
      <c r="D121" s="5" t="s">
        <v>125</v>
      </c>
      <c r="E121" s="56">
        <v>11.2</v>
      </c>
      <c r="F121" s="13"/>
    </row>
    <row r="122" spans="1:6" ht="12.75">
      <c r="A122" s="6" t="s">
        <v>273</v>
      </c>
      <c r="B122" s="23" t="s">
        <v>126</v>
      </c>
      <c r="C122" s="5" t="s">
        <v>127</v>
      </c>
      <c r="D122" s="5" t="s">
        <v>125</v>
      </c>
      <c r="E122" s="56">
        <v>12.12</v>
      </c>
      <c r="F122" s="13"/>
    </row>
    <row r="123" spans="1:6" ht="12.75">
      <c r="A123" s="6" t="s">
        <v>281</v>
      </c>
      <c r="B123" s="23" t="s">
        <v>205</v>
      </c>
      <c r="C123" s="5"/>
      <c r="D123" s="5" t="s">
        <v>125</v>
      </c>
      <c r="E123" s="56">
        <v>9.5</v>
      </c>
      <c r="F123" s="13"/>
    </row>
    <row r="124" spans="1:6" ht="12.75">
      <c r="A124" s="6" t="s">
        <v>282</v>
      </c>
      <c r="B124" s="23" t="s">
        <v>233</v>
      </c>
      <c r="C124" s="5"/>
      <c r="D124" s="5" t="s">
        <v>42</v>
      </c>
      <c r="E124" s="99">
        <v>10</v>
      </c>
      <c r="F124" s="13"/>
    </row>
    <row r="125" spans="1:6" ht="12.75">
      <c r="A125" s="6" t="s">
        <v>283</v>
      </c>
      <c r="B125" s="23" t="s">
        <v>235</v>
      </c>
      <c r="C125" s="5" t="s">
        <v>234</v>
      </c>
      <c r="D125" s="5" t="s">
        <v>122</v>
      </c>
      <c r="E125" s="99">
        <v>19</v>
      </c>
      <c r="F125" s="13"/>
    </row>
    <row r="126" spans="1:6" ht="12.75">
      <c r="A126" s="6" t="s">
        <v>331</v>
      </c>
      <c r="B126" s="23" t="s">
        <v>332</v>
      </c>
      <c r="C126" s="5" t="s">
        <v>91</v>
      </c>
      <c r="D126" s="5" t="s">
        <v>333</v>
      </c>
      <c r="E126" s="57"/>
      <c r="F126" s="35"/>
    </row>
    <row r="127" spans="1:6" s="62" customFormat="1" ht="12.75">
      <c r="A127" s="65" t="s">
        <v>172</v>
      </c>
      <c r="B127" s="67" t="s">
        <v>271</v>
      </c>
      <c r="C127" s="64"/>
      <c r="D127" s="64"/>
      <c r="E127" s="61"/>
      <c r="F127" s="68"/>
    </row>
    <row r="128" spans="1:6" ht="12.75">
      <c r="A128" s="6" t="s">
        <v>311</v>
      </c>
      <c r="B128" s="23" t="s">
        <v>237</v>
      </c>
      <c r="C128" s="5"/>
      <c r="D128" s="5" t="s">
        <v>42</v>
      </c>
      <c r="E128" s="57">
        <v>65.5</v>
      </c>
      <c r="F128" s="23"/>
    </row>
    <row r="129" spans="1:6" ht="12.75">
      <c r="A129" s="6" t="s">
        <v>312</v>
      </c>
      <c r="B129" s="23" t="s">
        <v>236</v>
      </c>
      <c r="C129" s="5" t="s">
        <v>137</v>
      </c>
      <c r="D129" s="5" t="s">
        <v>42</v>
      </c>
      <c r="E129" s="57">
        <v>52</v>
      </c>
      <c r="F129" s="23"/>
    </row>
    <row r="130" spans="1:6" ht="12.75">
      <c r="A130" s="6" t="s">
        <v>313</v>
      </c>
      <c r="B130" s="21" t="s">
        <v>136</v>
      </c>
      <c r="C130" s="22" t="s">
        <v>137</v>
      </c>
      <c r="D130" s="22" t="s">
        <v>42</v>
      </c>
      <c r="E130" s="56">
        <v>36.5</v>
      </c>
      <c r="F130" s="23"/>
    </row>
    <row r="131" spans="1:6" ht="12.75">
      <c r="A131" s="23" t="s">
        <v>314</v>
      </c>
      <c r="B131" s="13" t="s">
        <v>138</v>
      </c>
      <c r="C131" s="22" t="s">
        <v>139</v>
      </c>
      <c r="D131" s="22" t="s">
        <v>42</v>
      </c>
      <c r="E131" s="56">
        <v>38</v>
      </c>
      <c r="F131" s="23"/>
    </row>
    <row r="132" spans="1:6" ht="12.75">
      <c r="A132" s="23" t="s">
        <v>315</v>
      </c>
      <c r="B132" s="13" t="s">
        <v>140</v>
      </c>
      <c r="C132" s="22"/>
      <c r="D132" s="22" t="s">
        <v>42</v>
      </c>
      <c r="E132" s="56">
        <v>35</v>
      </c>
      <c r="F132" s="23"/>
    </row>
    <row r="133" spans="1:6" ht="12.75">
      <c r="A133" s="6" t="s">
        <v>316</v>
      </c>
      <c r="B133" s="6" t="s">
        <v>155</v>
      </c>
      <c r="C133" s="6" t="s">
        <v>156</v>
      </c>
      <c r="D133" s="5" t="s">
        <v>42</v>
      </c>
      <c r="E133" s="56">
        <v>36.4</v>
      </c>
      <c r="F133" s="23"/>
    </row>
    <row r="134" spans="1:6" ht="12.75">
      <c r="A134" s="6" t="s">
        <v>317</v>
      </c>
      <c r="B134" s="6" t="s">
        <v>244</v>
      </c>
      <c r="C134" s="6"/>
      <c r="D134" s="5" t="s">
        <v>42</v>
      </c>
      <c r="E134" s="57">
        <v>132</v>
      </c>
      <c r="F134" s="23"/>
    </row>
    <row r="135" spans="1:6" ht="12.75">
      <c r="A135" s="6" t="s">
        <v>334</v>
      </c>
      <c r="B135" s="6" t="s">
        <v>237</v>
      </c>
      <c r="C135" s="6"/>
      <c r="D135" s="5" t="s">
        <v>42</v>
      </c>
      <c r="E135" s="57">
        <v>65.5</v>
      </c>
      <c r="F135" s="36"/>
    </row>
    <row r="136" spans="1:6" s="62" customFormat="1" ht="12.75">
      <c r="A136" s="65" t="s">
        <v>174</v>
      </c>
      <c r="B136" s="63" t="s">
        <v>204</v>
      </c>
      <c r="C136" s="68"/>
      <c r="D136" s="64"/>
      <c r="E136" s="61"/>
      <c r="F136" s="107"/>
    </row>
    <row r="137" spans="1:6" ht="12.75">
      <c r="A137" s="6" t="s">
        <v>318</v>
      </c>
      <c r="B137" s="6" t="s">
        <v>168</v>
      </c>
      <c r="C137" s="6"/>
      <c r="D137" s="5" t="s">
        <v>42</v>
      </c>
      <c r="E137" s="56">
        <v>10</v>
      </c>
      <c r="F137" s="21"/>
    </row>
    <row r="138" spans="1:6" ht="12.75">
      <c r="A138" s="6" t="s">
        <v>319</v>
      </c>
      <c r="B138" s="6" t="s">
        <v>169</v>
      </c>
      <c r="C138" s="6"/>
      <c r="D138" s="5" t="s">
        <v>42</v>
      </c>
      <c r="E138" s="56">
        <v>8.8</v>
      </c>
      <c r="F138" s="13"/>
    </row>
    <row r="139" spans="1:6" ht="12.75">
      <c r="A139" s="6" t="s">
        <v>320</v>
      </c>
      <c r="B139" s="6" t="s">
        <v>238</v>
      </c>
      <c r="C139" s="6"/>
      <c r="D139" s="5" t="s">
        <v>42</v>
      </c>
      <c r="E139" s="57">
        <v>141</v>
      </c>
      <c r="F139" s="13"/>
    </row>
    <row r="140" spans="1:6" ht="12.75">
      <c r="A140" s="6" t="s">
        <v>321</v>
      </c>
      <c r="B140" s="6" t="s">
        <v>239</v>
      </c>
      <c r="C140" s="6"/>
      <c r="D140" s="5" t="s">
        <v>42</v>
      </c>
      <c r="E140" s="57">
        <v>121</v>
      </c>
      <c r="F140" s="6"/>
    </row>
    <row r="141" spans="1:6" ht="12.75">
      <c r="A141" s="6" t="s">
        <v>322</v>
      </c>
      <c r="B141" s="6" t="s">
        <v>170</v>
      </c>
      <c r="C141" s="6"/>
      <c r="D141" s="5" t="s">
        <v>42</v>
      </c>
      <c r="E141" s="56">
        <v>11.5</v>
      </c>
      <c r="F141" s="6"/>
    </row>
    <row r="142" spans="1:6" ht="12.75">
      <c r="A142" s="6" t="s">
        <v>323</v>
      </c>
      <c r="B142" s="6" t="s">
        <v>171</v>
      </c>
      <c r="C142" s="6"/>
      <c r="D142" s="5" t="s">
        <v>42</v>
      </c>
      <c r="E142" s="56">
        <v>12</v>
      </c>
      <c r="F142" s="6"/>
    </row>
    <row r="143" spans="1:6" ht="12.75">
      <c r="A143" s="6" t="s">
        <v>324</v>
      </c>
      <c r="B143" s="6" t="s">
        <v>175</v>
      </c>
      <c r="C143" s="6"/>
      <c r="D143" s="5" t="s">
        <v>42</v>
      </c>
      <c r="E143" s="56">
        <v>16.5</v>
      </c>
      <c r="F143" s="7"/>
    </row>
    <row r="144" spans="1:6" ht="12.75">
      <c r="A144" s="6" t="s">
        <v>325</v>
      </c>
      <c r="B144" s="6" t="s">
        <v>181</v>
      </c>
      <c r="C144" s="6"/>
      <c r="D144" s="5" t="s">
        <v>42</v>
      </c>
      <c r="E144" s="56">
        <v>34</v>
      </c>
      <c r="F144" s="6"/>
    </row>
    <row r="145" spans="1:6" ht="12.75">
      <c r="A145" s="2"/>
      <c r="B145" s="30"/>
      <c r="C145" s="2"/>
      <c r="D145" s="2"/>
      <c r="E145" s="47"/>
      <c r="F145" s="6"/>
    </row>
    <row r="146" spans="1:6" ht="12.75">
      <c r="A146" s="104"/>
      <c r="B146" t="s">
        <v>489</v>
      </c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5" ht="15.75">
      <c r="D155" s="48"/>
    </row>
    <row r="156" ht="15.75">
      <c r="D156" s="48"/>
    </row>
    <row r="157" ht="15.75">
      <c r="D157" s="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BUH9</dc:creator>
  <cp:keywords/>
  <dc:description/>
  <cp:lastModifiedBy>User</cp:lastModifiedBy>
  <cp:lastPrinted>2007-01-31T05:55:40Z</cp:lastPrinted>
  <dcterms:created xsi:type="dcterms:W3CDTF">2004-04-12T02:58:24Z</dcterms:created>
  <dcterms:modified xsi:type="dcterms:W3CDTF">2007-02-07T05:10:53Z</dcterms:modified>
  <cp:category/>
  <cp:version/>
  <cp:contentType/>
  <cp:contentStatus/>
</cp:coreProperties>
</file>