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10" activeTab="11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12 Соки, воды 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Молоко'!$A$1:$V$13</definedName>
    <definedName name="_xlnm.Print_Area" localSheetId="15">'Лот 10 Полуфабрикаты'!$A$1:$K$16</definedName>
    <definedName name="_xlnm.Print_Area" localSheetId="16">'Лот 11 Ягода'!$A$1:$K$16</definedName>
    <definedName name="_xlnm.Print_Area" localSheetId="11">'Лот 12 Соки, воды '!$A$1:$L$19</definedName>
    <definedName name="_xlnm.Print_Area" localSheetId="1">'Лот 2 Мясо'!$A$1:$J$17</definedName>
    <definedName name="_xlnm.Print_Area" localSheetId="2">'Лот 3 Колбаса'!$A$1:$L$17</definedName>
    <definedName name="_xlnm.Print_Area" localSheetId="3">'Лот 4 Птица'!$A$1:$G$22</definedName>
    <definedName name="_xlnm.Print_Area" localSheetId="4">'Лот 5 Рыбопродукты'!$A$1:$G$17</definedName>
    <definedName name="_xlnm.Print_Area" localSheetId="6">'Лот 6 Бакалея 3'!$A$1:$J$20</definedName>
    <definedName name="_xlnm.Print_Area" localSheetId="7">'Лот 6 Бакалея 4'!$A$1:$J$17</definedName>
    <definedName name="_xlnm.Print_Area" localSheetId="8">'Лот 6 Бакалея 5'!$A$1:$I$19</definedName>
    <definedName name="_xlnm.Print_Area" localSheetId="9">'Лот 6 Бакалея 6'!$A$1:$J$18</definedName>
    <definedName name="_xlnm.Print_Area" localSheetId="10">'Лот 6 Бакалея 7'!$A$1:$K$16</definedName>
    <definedName name="_xlnm.Print_Area" localSheetId="5">'Лот 6 Бакалея Лист1 2'!$A$1:$T$16</definedName>
    <definedName name="_xlnm.Print_Area" localSheetId="12">'Лот 7 Овощи фрукты'!$A$1:$X$17</definedName>
    <definedName name="_xlnm.Print_Area" localSheetId="13">'Лот 8 Хлеб'!$A$1:$J$24</definedName>
    <definedName name="_xlnm.Print_Area" localSheetId="14">'Лот 9 Кондитерские изделия'!$A$1:$J$17</definedName>
  </definedNames>
  <calcPr fullCalcOnLoad="1"/>
</workbook>
</file>

<file path=xl/sharedStrings.xml><?xml version="1.0" encoding="utf-8"?>
<sst xmlns="http://schemas.openxmlformats.org/spreadsheetml/2006/main" count="881" uniqueCount="333">
  <si>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</si>
  <si>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</si>
  <si>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</si>
  <si>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</si>
  <si>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</si>
  <si>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</si>
  <si>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</si>
  <si>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</si>
  <si>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</si>
  <si>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</si>
  <si>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</si>
  <si>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</si>
  <si>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</si>
  <si>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</si>
  <si>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</si>
  <si>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</si>
  <si>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</si>
  <si>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</si>
  <si>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</si>
  <si>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</si>
  <si>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</si>
  <si>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</si>
  <si>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</si>
  <si>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</si>
  <si>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</si>
  <si>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</si>
  <si>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</si>
  <si>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</si>
  <si>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</si>
  <si>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</si>
  <si>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</si>
  <si>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</si>
  <si>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</si>
  <si>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</si>
  <si>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</si>
  <si>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</si>
  <si>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</si>
  <si>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</si>
  <si>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</si>
  <si>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</si>
  <si>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</si>
  <si>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</si>
  <si>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</si>
  <si>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</si>
  <si>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</si>
  <si>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</si>
  <si>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</si>
  <si>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</si>
  <si>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</si>
  <si>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</si>
  <si>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</si>
  <si>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</si>
  <si>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</si>
  <si>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</si>
  <si>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</si>
  <si>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</si>
  <si>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</si>
  <si>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</si>
  <si>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</si>
  <si>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</si>
  <si>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</si>
  <si>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</si>
  <si>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</si>
  <si>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</si>
  <si>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</si>
  <si>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</si>
  <si>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</si>
  <si>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</si>
  <si>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</si>
  <si>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</si>
  <si>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</si>
  <si>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</si>
  <si>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</si>
  <si>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</si>
  <si>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</si>
  <si>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</si>
  <si>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</si>
  <si>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</si>
  <si>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</si>
  <si>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</si>
  <si>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</si>
  <si>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</si>
  <si>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</si>
  <si>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</si>
  <si>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</si>
  <si>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</si>
  <si>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</si>
  <si>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</si>
  <si>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</si>
  <si>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</si>
  <si>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</si>
  <si>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</si>
  <si>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</si>
  <si>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</si>
  <si>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</si>
  <si>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</si>
  <si>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</si>
  <si>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</si>
  <si>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</si>
  <si>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</si>
  <si>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</si>
  <si>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</si>
  <si>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</si>
  <si>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</si>
  <si>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</si>
  <si>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</si>
  <si>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</si>
  <si>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</si>
  <si>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</si>
  <si>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</si>
  <si>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</si>
  <si>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</si>
  <si>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</si>
  <si>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</si>
  <si>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</si>
  <si>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</si>
  <si>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</si>
  <si>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</si>
  <si>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</si>
  <si>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</si>
  <si>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</si>
  <si>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</si>
  <si>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</si>
  <si>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</si>
  <si>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</si>
  <si>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</si>
  <si>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</si>
  <si>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</si>
  <si>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</si>
  <si>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</si>
  <si>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</si>
  <si>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</si>
  <si>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</si>
  <si>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</si>
  <si>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</si>
  <si>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</si>
  <si>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</si>
  <si>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</si>
  <si>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</si>
  <si>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</si>
  <si>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</si>
  <si>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</si>
  <si>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</si>
  <si>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</si>
  <si>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</si>
  <si>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</si>
  <si>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</si>
  <si>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</si>
  <si>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</si>
  <si>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</si>
  <si>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</si>
  <si>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</si>
  <si>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</si>
  <si>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</si>
  <si>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</si>
  <si>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</si>
  <si>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</si>
  <si>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</si>
  <si>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</si>
  <si>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</si>
  <si>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</si>
  <si>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</si>
  <si>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</si>
  <si>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</si>
  <si>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</si>
  <si>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</si>
  <si>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</si>
  <si>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</si>
  <si>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</si>
  <si>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</si>
  <si>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</si>
  <si>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</si>
  <si>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</si>
  <si>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</si>
  <si>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</si>
  <si>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</si>
  <si>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</si>
  <si>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</si>
  <si>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</si>
  <si>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</si>
  <si>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</si>
  <si>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</si>
  <si>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</si>
  <si>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</si>
  <si>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</si>
  <si>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</si>
  <si>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</si>
  <si>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</si>
  <si>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</si>
  <si>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</si>
  <si>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</si>
  <si>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</si>
  <si>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</si>
  <si>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</si>
  <si>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</si>
  <si>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</si>
  <si>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</si>
  <si>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</si>
  <si>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</si>
  <si>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</si>
  <si>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</si>
  <si>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</si>
  <si>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</si>
  <si>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</si>
  <si>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</si>
  <si>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</si>
  <si>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</si>
  <si>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</si>
  <si>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</si>
  <si>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</si>
  <si>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</si>
  <si>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</si>
  <si>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</si>
  <si>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</si>
  <si>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</si>
  <si>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</si>
  <si>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</si>
  <si>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</si>
  <si>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</si>
  <si>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</si>
  <si>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</si>
  <si>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</si>
  <si>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</si>
  <si>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</si>
  <si>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</si>
  <si>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</si>
  <si>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</si>
  <si>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</si>
  <si>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</si>
  <si>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</si>
  <si>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</si>
  <si>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</si>
  <si>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</si>
  <si>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</si>
  <si>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</si>
  <si>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</si>
  <si>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</si>
  <si>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</si>
  <si>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</si>
  <si>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</si>
  <si>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</si>
  <si>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</si>
  <si>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</si>
  <si>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</si>
  <si>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</si>
  <si>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Лот №9 Кондитерские изделия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</si>
  <si>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</si>
  <si>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</si>
  <si>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</si>
  <si>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</si>
  <si>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</si>
  <si>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</si>
  <si>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</si>
  <si>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</si>
  <si>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</si>
  <si>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</si>
  <si>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</si>
  <si>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</si>
  <si>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</si>
  <si>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</si>
  <si>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</si>
  <si>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</si>
  <si>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</si>
  <si>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</si>
  <si>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</si>
  <si>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</si>
  <si>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</si>
  <si>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</si>
  <si>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</si>
  <si>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Кетчуп «Ермак»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</si>
  <si>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</si>
  <si>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</si>
  <si>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</si>
  <si>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</si>
  <si>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</si>
  <si>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</si>
  <si>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</si>
  <si>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</si>
  <si>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</si>
  <si>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</si>
  <si>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</si>
  <si>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</si>
  <si>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</si>
  <si>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</si>
  <si>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</si>
  <si>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</si>
  <si>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</si>
  <si>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</si>
  <si>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</si>
  <si>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</si>
  <si>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</si>
  <si>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</si>
  <si>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</si>
  <si>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</si>
  <si>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</si>
  <si>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</si>
  <si>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</si>
  <si>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</si>
  <si>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</si>
  <si>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</si>
  <si>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</si>
  <si>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</si>
  <si>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</si>
  <si>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</si>
  <si>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</si>
  <si>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</si>
  <si>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</si>
  <si>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</si>
  <si>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Ценовые предложения участников конкурса с учетом НДС, руб</t>
  </si>
  <si>
    <t>Сокосодержащие витаминизированные напитки</t>
  </si>
  <si>
    <t xml:space="preserve">           Конкурсная заявка  на поставку продуктов питания в 4 квартале 2006 г.  в учреждения образования Ленинского района ДОУ № № 299, 323, 432, 443, 465, 481, ИЭЛ;
МОУ СОШ № № 15, 20, 50, 66, 129, 187, 188, 208
</t>
  </si>
  <si>
    <t xml:space="preserve">Руководитель </t>
  </si>
  <si>
    <t>ФИО</t>
  </si>
  <si>
    <t>м.п.</t>
  </si>
  <si>
    <t xml:space="preserve">           Конкурсная заявка  на поставку продуктов питания в 4 квартале 2006 г.  в учреждения образования Ленинского района               ДОУ № № 299, 323, 432, 443, 465, 481, ИЭЛ;
МОУ СОШ № № 15, 20, 50, 66, 129, 187, 188, 208
</t>
  </si>
  <si>
    <t>Макаронные изделия "Султан", "Мельник" или аналог</t>
  </si>
  <si>
    <t>Золотая семечка
Солнечная масленица или аналог</t>
  </si>
  <si>
    <t>Филевское отменное или аналог</t>
  </si>
  <si>
    <t>Слобода или аналог</t>
  </si>
  <si>
    <t>Маргарин столовый «Солнечный» или аналог</t>
  </si>
  <si>
    <t>Чай «Лисма» или аналог</t>
  </si>
  <si>
    <t>Чай гранулированный «Гита-медиум» или аналог</t>
  </si>
  <si>
    <t>«Голден игл» 3 в 1 или аналог</t>
  </si>
  <si>
    <t>Кофе «Мак кофе»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</si>
  <si>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</si>
  <si>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</si>
  <si>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</si>
  <si>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</si>
  <si>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</si>
  <si>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</si>
  <si>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Пельмени "Домашние" или аналог</t>
  </si>
  <si>
    <t>Пельмени "Малышок" или аналог</t>
  </si>
  <si>
    <t>Лот № 12 Соки, воды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</si>
</sst>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workbookViewId="0" topLeftCell="A1">
      <selection activeCell="N17" sqref="N17"/>
    </sheetView>
  </sheetViews>
  <sheetFormatPr defaultColWidth="9.00390625" defaultRowHeight="12.75"/>
  <cols>
    <col min="1" max="1" width="23.8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6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46.5" customHeight="1">
      <c r="A1"/>
      <c r="C1" s="17"/>
      <c r="D1" s="17" t="s">
        <v>225</v>
      </c>
      <c r="E1" s="17"/>
      <c r="G1" s="17"/>
      <c r="K1" s="21" t="s">
        <v>234</v>
      </c>
      <c r="O1" s="44" t="s">
        <v>225</v>
      </c>
      <c r="P1" s="45"/>
      <c r="Q1" s="45"/>
      <c r="R1" s="45"/>
      <c r="S1" s="45"/>
      <c r="U1" s="21" t="s">
        <v>236</v>
      </c>
    </row>
    <row r="2" spans="1:21" ht="84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K2" s="21"/>
      <c r="M2" s="47" t="s">
        <v>310</v>
      </c>
      <c r="N2" s="48"/>
      <c r="O2" s="48"/>
      <c r="P2" s="48"/>
      <c r="Q2" s="48"/>
      <c r="R2" s="48"/>
      <c r="S2" s="48"/>
      <c r="T2" s="48"/>
      <c r="U2" s="45"/>
    </row>
    <row r="3" spans="1:22" ht="21.7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31"/>
      <c r="M3" s="46"/>
      <c r="N3" s="43"/>
      <c r="O3" s="43"/>
      <c r="P3" s="43"/>
      <c r="Q3" s="43"/>
      <c r="R3" s="43"/>
      <c r="S3" s="43"/>
      <c r="T3" s="43"/>
      <c r="U3" s="43"/>
      <c r="V3" s="43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254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255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253</v>
      </c>
      <c r="B8" s="13">
        <f>17870+190</f>
        <v>18060</v>
      </c>
      <c r="C8" s="13">
        <f>1800+92</f>
        <v>1892</v>
      </c>
      <c r="D8" s="13">
        <v>60</v>
      </c>
      <c r="E8" s="13">
        <f>400+790</f>
        <v>1190</v>
      </c>
      <c r="F8" s="13">
        <f>500+510</f>
        <v>1010</v>
      </c>
      <c r="G8" s="13">
        <v>450</v>
      </c>
      <c r="H8" s="13">
        <f>2500+3750</f>
        <v>6250</v>
      </c>
      <c r="I8" s="13">
        <f>630+143</f>
        <v>773</v>
      </c>
      <c r="J8" s="13">
        <v>50</v>
      </c>
      <c r="K8" s="13">
        <f>4000+2530</f>
        <v>6530</v>
      </c>
      <c r="L8" s="13">
        <v>2530</v>
      </c>
      <c r="M8" s="3" t="s">
        <v>253</v>
      </c>
      <c r="N8" s="13">
        <v>500</v>
      </c>
      <c r="O8" s="13">
        <v>170</v>
      </c>
      <c r="P8" s="13">
        <f>1150+506</f>
        <v>1656</v>
      </c>
      <c r="Q8" s="13">
        <v>90</v>
      </c>
      <c r="R8" s="13">
        <f>620+395</f>
        <v>1015</v>
      </c>
      <c r="S8" s="13">
        <v>1790</v>
      </c>
      <c r="T8" s="13">
        <f>207+183</f>
        <v>390</v>
      </c>
      <c r="U8" s="13">
        <v>98</v>
      </c>
      <c r="V8" s="13"/>
    </row>
    <row r="9" spans="1:22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308</v>
      </c>
      <c r="N9" s="13"/>
      <c r="O9" s="13"/>
      <c r="P9" s="13"/>
      <c r="Q9" s="13"/>
      <c r="R9" s="13"/>
      <c r="S9" s="13"/>
      <c r="T9" s="13"/>
      <c r="U9" s="13"/>
      <c r="V9" s="13"/>
    </row>
    <row r="10" ht="16.5" customHeight="1"/>
    <row r="11" spans="1:18" ht="18.75" customHeight="1">
      <c r="A11" s="39" t="s">
        <v>311</v>
      </c>
      <c r="B11" s="40"/>
      <c r="C11" s="40"/>
      <c r="D11" s="14"/>
      <c r="E11" s="14" t="s">
        <v>312</v>
      </c>
      <c r="M11" s="39" t="s">
        <v>311</v>
      </c>
      <c r="N11" s="40"/>
      <c r="O11" s="40"/>
      <c r="P11" s="14"/>
      <c r="Q11" s="14" t="s">
        <v>312</v>
      </c>
      <c r="R11" s="6"/>
    </row>
    <row r="12" spans="1:13" ht="16.5" customHeight="1">
      <c r="A12" s="39" t="s">
        <v>313</v>
      </c>
      <c r="M12" s="39" t="s">
        <v>313</v>
      </c>
    </row>
    <row r="15" ht="15.75" customHeight="1"/>
    <row r="16" ht="15.75" customHeight="1"/>
    <row r="17" ht="16.5" customHeight="1"/>
    <row r="18" ht="15.75" customHeight="1"/>
    <row r="19" ht="15.75" customHeight="1"/>
    <row r="20" ht="16.5" customHeight="1"/>
    <row r="22" ht="30.75" customHeight="1"/>
    <row r="23" ht="16.5" customHeight="1"/>
  </sheetData>
  <mergeCells count="5">
    <mergeCell ref="A3:K3"/>
    <mergeCell ref="O1:S1"/>
    <mergeCell ref="M3:V3"/>
    <mergeCell ref="A2:I2"/>
    <mergeCell ref="M2:U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5.37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41" t="s">
        <v>235</v>
      </c>
      <c r="C1" s="59"/>
      <c r="D1" s="59"/>
      <c r="E1" s="45"/>
    </row>
    <row r="2" spans="1:9" ht="84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10" ht="24" customHeight="1">
      <c r="A3" s="50"/>
      <c r="B3" s="69"/>
      <c r="C3" s="69"/>
      <c r="D3" s="69"/>
      <c r="E3" s="69"/>
      <c r="F3" s="69"/>
      <c r="G3" s="69"/>
      <c r="H3" s="69"/>
      <c r="I3" s="50" t="s">
        <v>241</v>
      </c>
      <c r="J3" s="50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f>430+180</f>
        <v>610</v>
      </c>
      <c r="C8" s="26">
        <v>610</v>
      </c>
      <c r="D8" s="26">
        <f>332+50</f>
        <v>382</v>
      </c>
      <c r="E8" s="26">
        <f>500+818</f>
        <v>1318</v>
      </c>
      <c r="F8" s="26">
        <v>490</v>
      </c>
      <c r="G8" s="26">
        <v>260</v>
      </c>
      <c r="H8" s="26">
        <v>570</v>
      </c>
      <c r="I8" s="26">
        <v>100</v>
      </c>
      <c r="J8" s="26">
        <v>100</v>
      </c>
    </row>
    <row r="9" spans="1:10" ht="52.5" customHeight="1">
      <c r="A9" s="3" t="s">
        <v>308</v>
      </c>
      <c r="B9" s="26"/>
      <c r="C9" s="26"/>
      <c r="D9" s="26"/>
      <c r="E9" s="26"/>
      <c r="F9" s="26"/>
      <c r="G9" s="26"/>
      <c r="H9" s="26"/>
      <c r="I9" s="26"/>
      <c r="J9" s="26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4">
    <mergeCell ref="I3:J3"/>
    <mergeCell ref="A3:H3"/>
    <mergeCell ref="B1:E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A1">
      <selection activeCell="L4" sqref="L4"/>
    </sheetView>
  </sheetViews>
  <sheetFormatPr defaultColWidth="9.00390625" defaultRowHeight="12.75"/>
  <cols>
    <col min="1" max="1" width="25.00390625" style="0" customWidth="1"/>
    <col min="2" max="2" width="12.125" style="0" customWidth="1"/>
    <col min="3" max="3" width="20.00390625" style="0" customWidth="1"/>
    <col min="4" max="4" width="12.25390625" style="0" customWidth="1"/>
    <col min="5" max="5" width="13.25390625" style="0" customWidth="1"/>
    <col min="6" max="6" width="14.75390625" style="0" customWidth="1"/>
    <col min="7" max="7" width="13.7539062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41" t="s">
        <v>235</v>
      </c>
      <c r="C1" s="59"/>
      <c r="D1" s="59"/>
      <c r="E1" s="59"/>
      <c r="F1" s="45"/>
      <c r="G1" s="6"/>
      <c r="H1" s="6"/>
    </row>
    <row r="2" spans="1:9" ht="68.25" customHeight="1">
      <c r="A2" s="47" t="s">
        <v>310</v>
      </c>
      <c r="B2" s="70"/>
      <c r="C2" s="70"/>
      <c r="D2" s="70"/>
      <c r="E2" s="70"/>
      <c r="F2" s="70"/>
      <c r="G2" s="70"/>
      <c r="H2" s="70"/>
      <c r="I2" s="70"/>
    </row>
    <row r="3" spans="1:11" ht="22.5" customHeight="1">
      <c r="A3" s="50"/>
      <c r="B3" s="69"/>
      <c r="C3" s="69"/>
      <c r="D3" s="69"/>
      <c r="E3" s="69"/>
      <c r="F3" s="69"/>
      <c r="G3" s="69"/>
      <c r="H3" s="69"/>
      <c r="I3" s="69"/>
      <c r="K3" s="22" t="s">
        <v>242</v>
      </c>
    </row>
    <row r="4" spans="1:11" s="1" customFormat="1" ht="72" customHeight="1">
      <c r="A4" s="3" t="s">
        <v>21</v>
      </c>
      <c r="B4" s="3" t="s">
        <v>320</v>
      </c>
      <c r="C4" s="3" t="s">
        <v>321</v>
      </c>
      <c r="D4" s="3" t="s">
        <v>150</v>
      </c>
      <c r="E4" s="3" t="s">
        <v>277</v>
      </c>
      <c r="F4" s="3" t="s">
        <v>151</v>
      </c>
      <c r="G4" s="3" t="s">
        <v>323</v>
      </c>
      <c r="H4" s="3" t="s">
        <v>322</v>
      </c>
      <c r="I4" s="3" t="s">
        <v>152</v>
      </c>
      <c r="J4" s="8" t="s">
        <v>153</v>
      </c>
      <c r="K4" s="3" t="s">
        <v>280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278</v>
      </c>
      <c r="F6" s="3" t="s">
        <v>160</v>
      </c>
      <c r="G6" s="3" t="s">
        <v>279</v>
      </c>
      <c r="H6" s="3" t="s">
        <v>279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390+150</f>
        <v>540</v>
      </c>
      <c r="C8" s="13">
        <v>330</v>
      </c>
      <c r="D8" s="13">
        <v>800</v>
      </c>
      <c r="E8" s="13">
        <v>200</v>
      </c>
      <c r="F8" s="13"/>
      <c r="G8" s="13">
        <v>840</v>
      </c>
      <c r="H8" s="13">
        <v>359</v>
      </c>
      <c r="I8" s="13">
        <v>380</v>
      </c>
      <c r="J8" s="13">
        <v>10</v>
      </c>
      <c r="K8" s="13">
        <v>30</v>
      </c>
    </row>
    <row r="9" spans="1:11" ht="54" customHeight="1">
      <c r="A9" s="3" t="s">
        <v>308</v>
      </c>
      <c r="B9" s="13">
        <v>6.85</v>
      </c>
      <c r="C9" s="13">
        <v>13</v>
      </c>
      <c r="D9" s="13">
        <v>17.7</v>
      </c>
      <c r="E9" s="13">
        <v>1.5</v>
      </c>
      <c r="F9" s="13">
        <v>50.6</v>
      </c>
      <c r="G9" s="13">
        <v>2.8</v>
      </c>
      <c r="H9" s="13">
        <v>2.6</v>
      </c>
      <c r="I9" s="13">
        <v>16</v>
      </c>
      <c r="J9" s="35">
        <v>6.3</v>
      </c>
      <c r="K9" s="35">
        <v>92</v>
      </c>
    </row>
    <row r="14" spans="1:5" ht="15.75">
      <c r="A14" s="39" t="s">
        <v>311</v>
      </c>
      <c r="B14" s="40"/>
      <c r="C14" s="40"/>
      <c r="D14" s="14"/>
      <c r="E14" s="14" t="s">
        <v>312</v>
      </c>
    </row>
    <row r="15" ht="15.75">
      <c r="A15" s="39" t="s">
        <v>313</v>
      </c>
    </row>
  </sheetData>
  <mergeCells count="3">
    <mergeCell ref="A3:I3"/>
    <mergeCell ref="B1:F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60" workbookViewId="0" topLeftCell="A1">
      <selection activeCell="E7" sqref="E7"/>
    </sheetView>
  </sheetViews>
  <sheetFormatPr defaultColWidth="9.00390625" defaultRowHeight="12.75"/>
  <cols>
    <col min="1" max="1" width="25.25390625" style="0" customWidth="1"/>
    <col min="2" max="2" width="15.375" style="0" customWidth="1"/>
    <col min="3" max="3" width="14.875" style="0" customWidth="1"/>
    <col min="4" max="5" width="16.00390625" style="0" customWidth="1"/>
    <col min="6" max="6" width="15.25390625" style="0" customWidth="1"/>
    <col min="7" max="7" width="15.00390625" style="0" customWidth="1"/>
    <col min="8" max="8" width="16.25390625" style="0" customWidth="1"/>
    <col min="9" max="9" width="14.75390625" style="0" customWidth="1"/>
    <col min="10" max="10" width="16.875" style="0" customWidth="1"/>
    <col min="11" max="11" width="17.625" style="0" customWidth="1"/>
    <col min="12" max="12" width="18.75390625" style="0" customWidth="1"/>
    <col min="13" max="13" width="13.00390625" style="0" customWidth="1"/>
  </cols>
  <sheetData>
    <row r="1" spans="2:11" ht="29.25" customHeight="1">
      <c r="B1" s="41" t="s">
        <v>332</v>
      </c>
      <c r="C1" s="59"/>
      <c r="D1" s="59"/>
      <c r="E1" s="59"/>
      <c r="F1" s="59"/>
      <c r="G1" s="59"/>
      <c r="H1" s="45"/>
      <c r="I1" s="6"/>
      <c r="J1" s="6"/>
      <c r="K1" s="6"/>
    </row>
    <row r="2" spans="1:11" ht="68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6"/>
      <c r="K2" s="6"/>
    </row>
    <row r="3" spans="1:12" ht="18" customHeight="1">
      <c r="A3" s="50"/>
      <c r="B3" s="71"/>
      <c r="C3" s="71"/>
      <c r="D3" s="71"/>
      <c r="E3" s="71"/>
      <c r="F3" s="71"/>
      <c r="G3" s="71"/>
      <c r="H3" s="71"/>
      <c r="I3" s="71"/>
      <c r="J3" s="71"/>
      <c r="K3" s="71"/>
      <c r="L3" s="28" t="s">
        <v>244</v>
      </c>
    </row>
    <row r="4" spans="1:13" s="1" customFormat="1" ht="66" customHeight="1">
      <c r="A4" s="8" t="s">
        <v>21</v>
      </c>
      <c r="B4" s="3" t="s">
        <v>243</v>
      </c>
      <c r="C4" s="3" t="s">
        <v>324</v>
      </c>
      <c r="D4" s="3" t="s">
        <v>324</v>
      </c>
      <c r="E4" s="3" t="s">
        <v>324</v>
      </c>
      <c r="F4" s="3" t="s">
        <v>325</v>
      </c>
      <c r="G4" s="3" t="s">
        <v>325</v>
      </c>
      <c r="H4" s="3" t="s">
        <v>326</v>
      </c>
      <c r="I4" s="3" t="s">
        <v>327</v>
      </c>
      <c r="J4" s="3" t="s">
        <v>328</v>
      </c>
      <c r="K4" s="2" t="s">
        <v>309</v>
      </c>
      <c r="L4" s="3" t="s">
        <v>329</v>
      </c>
      <c r="M4" s="29"/>
    </row>
    <row r="5" spans="1:13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284</v>
      </c>
      <c r="L5" s="2"/>
      <c r="M5" s="29"/>
    </row>
    <row r="6" spans="1:13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281</v>
      </c>
      <c r="F6" s="3" t="s">
        <v>282</v>
      </c>
      <c r="G6" s="3" t="s">
        <v>168</v>
      </c>
      <c r="H6" s="3" t="s">
        <v>168</v>
      </c>
      <c r="I6" s="3" t="s">
        <v>283</v>
      </c>
      <c r="J6" s="3" t="s">
        <v>168</v>
      </c>
      <c r="K6" s="3" t="s">
        <v>169</v>
      </c>
      <c r="L6" s="3" t="s">
        <v>169</v>
      </c>
      <c r="M6" s="29"/>
    </row>
    <row r="7" spans="1:13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29"/>
    </row>
    <row r="8" spans="1:13" ht="56.25" customHeight="1">
      <c r="A8" s="3" t="s">
        <v>224</v>
      </c>
      <c r="B8" s="13">
        <v>200</v>
      </c>
      <c r="C8" s="13">
        <v>400</v>
      </c>
      <c r="D8" s="13">
        <f>3836+400</f>
        <v>4236</v>
      </c>
      <c r="E8" s="3">
        <v>3200</v>
      </c>
      <c r="F8" s="3"/>
      <c r="G8" s="3"/>
      <c r="H8" s="13">
        <v>300</v>
      </c>
      <c r="I8" s="13"/>
      <c r="J8" s="13">
        <v>300</v>
      </c>
      <c r="K8" s="13"/>
      <c r="L8" s="13">
        <v>380</v>
      </c>
      <c r="M8" s="30"/>
    </row>
    <row r="9" spans="1:13" ht="50.2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0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3">
    <mergeCell ref="B1:H1"/>
    <mergeCell ref="A3:K3"/>
    <mergeCell ref="A2:I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3"/>
  <sheetViews>
    <sheetView view="pageBreakPreview" zoomScale="60" workbookViewId="0" topLeftCell="M1">
      <selection activeCell="R4" sqref="R4"/>
    </sheetView>
  </sheetViews>
  <sheetFormatPr defaultColWidth="9.00390625" defaultRowHeight="12.75"/>
  <cols>
    <col min="1" max="1" width="24.6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4.75390625" style="0" customWidth="1"/>
    <col min="13" max="13" width="13.00390625" style="0" customWidth="1"/>
    <col min="15" max="15" width="11.75390625" style="0" customWidth="1"/>
    <col min="16" max="16" width="12.375" style="0" customWidth="1"/>
    <col min="18" max="18" width="11.00390625" style="0" customWidth="1"/>
    <col min="19" max="19" width="12.25390625" style="0" customWidth="1"/>
    <col min="20" max="20" width="10.625" style="0" customWidth="1"/>
    <col min="21" max="21" width="13.00390625" style="0" customWidth="1"/>
    <col min="22" max="22" width="12.00390625" style="0" customWidth="1"/>
    <col min="23" max="23" width="18.375" style="0" customWidth="1"/>
    <col min="24" max="24" width="19.00390625" style="0" customWidth="1"/>
    <col min="25" max="25" width="10.625" style="0" bestFit="1" customWidth="1"/>
  </cols>
  <sheetData>
    <row r="1" spans="1:24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P1" s="17" t="s">
        <v>237</v>
      </c>
      <c r="U1" s="72"/>
      <c r="V1" s="59"/>
      <c r="X1" s="21" t="s">
        <v>236</v>
      </c>
    </row>
    <row r="2" spans="1:24" ht="71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K2" s="21"/>
      <c r="L2" s="47" t="s">
        <v>310</v>
      </c>
      <c r="M2" s="48"/>
      <c r="N2" s="48"/>
      <c r="O2" s="48"/>
      <c r="P2" s="48"/>
      <c r="Q2" s="48"/>
      <c r="R2" s="48"/>
      <c r="S2" s="48"/>
      <c r="T2" s="45"/>
      <c r="U2" s="37"/>
      <c r="V2" s="36"/>
      <c r="X2" s="21"/>
    </row>
    <row r="3" spans="1:23" ht="1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32"/>
      <c r="L3" s="6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4" s="1" customFormat="1" ht="73.5" customHeight="1">
      <c r="A4" s="3" t="s">
        <v>21</v>
      </c>
      <c r="B4" s="3" t="s">
        <v>285</v>
      </c>
      <c r="C4" s="3" t="s">
        <v>286</v>
      </c>
      <c r="D4" s="3" t="s">
        <v>287</v>
      </c>
      <c r="E4" s="3" t="s">
        <v>288</v>
      </c>
      <c r="F4" s="3" t="s">
        <v>289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307</v>
      </c>
      <c r="P4" s="3" t="s">
        <v>177</v>
      </c>
      <c r="Q4" s="3" t="s">
        <v>178</v>
      </c>
      <c r="R4" s="3" t="s">
        <v>179</v>
      </c>
      <c r="S4" s="3" t="s">
        <v>180</v>
      </c>
      <c r="T4" s="3" t="s">
        <v>181</v>
      </c>
      <c r="U4" s="3" t="s">
        <v>182</v>
      </c>
      <c r="V4" s="3" t="s">
        <v>183</v>
      </c>
      <c r="W4" s="3" t="s">
        <v>294</v>
      </c>
      <c r="X4" s="3" t="s">
        <v>296</v>
      </c>
    </row>
    <row r="5" spans="1:24" s="1" customFormat="1" ht="63.75" customHeight="1">
      <c r="A5" s="3" t="s">
        <v>22</v>
      </c>
      <c r="B5" s="3" t="s">
        <v>290</v>
      </c>
      <c r="C5" s="3" t="s">
        <v>291</v>
      </c>
      <c r="D5" s="3" t="s">
        <v>292</v>
      </c>
      <c r="E5" s="3" t="s">
        <v>293</v>
      </c>
      <c r="F5" s="3" t="s">
        <v>292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/>
      <c r="Q5" s="3"/>
      <c r="R5" s="3"/>
      <c r="S5" s="3"/>
      <c r="T5" s="3"/>
      <c r="U5" s="3"/>
      <c r="V5" s="3"/>
      <c r="W5" s="3" t="s">
        <v>45</v>
      </c>
      <c r="X5" s="3" t="s">
        <v>45</v>
      </c>
    </row>
    <row r="6" spans="1:24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295</v>
      </c>
      <c r="X6" s="3" t="s">
        <v>295</v>
      </c>
    </row>
    <row r="7" spans="1:24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48</v>
      </c>
      <c r="Q7" s="3"/>
      <c r="R7" s="3"/>
      <c r="S7" s="3"/>
      <c r="T7" s="3"/>
      <c r="U7" s="3"/>
      <c r="V7" s="3"/>
      <c r="W7" s="3" t="s">
        <v>48</v>
      </c>
      <c r="X7" s="3" t="s">
        <v>48</v>
      </c>
    </row>
    <row r="8" spans="1:24" ht="76.5" customHeight="1">
      <c r="A8" s="3" t="s">
        <v>224</v>
      </c>
      <c r="B8" s="3">
        <f>7260+3000</f>
        <v>10260</v>
      </c>
      <c r="C8" s="3">
        <f>2000+1600</f>
        <v>3600</v>
      </c>
      <c r="D8" s="3">
        <f>1200+900</f>
        <v>2100</v>
      </c>
      <c r="E8" s="3">
        <f>1000+590</f>
        <v>1590</v>
      </c>
      <c r="F8" s="3">
        <f>1700+980</f>
        <v>2680</v>
      </c>
      <c r="G8" s="13">
        <v>16</v>
      </c>
      <c r="H8" s="13">
        <v>210</v>
      </c>
      <c r="I8" s="13">
        <v>275</v>
      </c>
      <c r="J8" s="13"/>
      <c r="K8" s="13"/>
      <c r="L8" s="3" t="s">
        <v>224</v>
      </c>
      <c r="M8" s="13">
        <v>505</v>
      </c>
      <c r="N8" s="13">
        <f>325+300</f>
        <v>625</v>
      </c>
      <c r="O8" s="13">
        <f>290+300</f>
        <v>590</v>
      </c>
      <c r="P8" s="13"/>
      <c r="Q8" s="33">
        <f>451+500</f>
        <v>951</v>
      </c>
      <c r="R8" s="13">
        <v>95</v>
      </c>
      <c r="S8" s="13">
        <v>272</v>
      </c>
      <c r="T8" s="13">
        <f>205+304</f>
        <v>509</v>
      </c>
      <c r="U8" s="13">
        <v>90</v>
      </c>
      <c r="V8" s="13">
        <v>25</v>
      </c>
      <c r="W8" s="13"/>
      <c r="X8" s="13"/>
    </row>
    <row r="9" spans="1:24" ht="54.75" customHeight="1">
      <c r="A9" s="3" t="s">
        <v>308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308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2" spans="1:16" ht="15.75">
      <c r="A12" s="39" t="s">
        <v>311</v>
      </c>
      <c r="B12" s="40"/>
      <c r="C12" s="40"/>
      <c r="D12" s="14"/>
      <c r="E12" s="14" t="s">
        <v>312</v>
      </c>
      <c r="L12" s="39" t="s">
        <v>311</v>
      </c>
      <c r="M12" s="40"/>
      <c r="N12" s="40"/>
      <c r="O12" s="14"/>
      <c r="P12" s="14" t="s">
        <v>312</v>
      </c>
    </row>
    <row r="13" spans="1:12" ht="15.75">
      <c r="A13" s="39" t="s">
        <v>313</v>
      </c>
      <c r="L13" s="39" t="s">
        <v>313</v>
      </c>
    </row>
  </sheetData>
  <mergeCells count="5">
    <mergeCell ref="U1:V1"/>
    <mergeCell ref="A3:J3"/>
    <mergeCell ref="L3:W3"/>
    <mergeCell ref="A2:I2"/>
    <mergeCell ref="L2:T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L7" sqref="K7:L7"/>
    </sheetView>
  </sheetViews>
  <sheetFormatPr defaultColWidth="9.00390625" defaultRowHeight="12.75"/>
  <cols>
    <col min="1" max="1" width="25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9" ht="76.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10" ht="13.5" customHeight="1">
      <c r="A3" s="15"/>
      <c r="B3" s="50"/>
      <c r="C3" s="68"/>
      <c r="D3" s="68"/>
      <c r="E3" s="68"/>
      <c r="F3" s="68"/>
      <c r="G3" s="73"/>
      <c r="H3" s="73"/>
      <c r="I3" s="43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297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298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v>90</v>
      </c>
      <c r="C8" s="13">
        <f>1260+7000</f>
        <v>8260</v>
      </c>
      <c r="D8" s="13">
        <v>1000</v>
      </c>
      <c r="E8" s="13">
        <v>100</v>
      </c>
      <c r="F8" s="13"/>
      <c r="G8" s="13">
        <v>200</v>
      </c>
      <c r="H8" s="13"/>
      <c r="I8" s="13"/>
      <c r="J8" s="13"/>
    </row>
    <row r="9" spans="1:1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2">
    <mergeCell ref="B3:I3"/>
    <mergeCell ref="A2:I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workbookViewId="0" topLeftCell="A1">
      <selection activeCell="M17" sqref="M15:M17"/>
    </sheetView>
  </sheetViews>
  <sheetFormatPr defaultColWidth="9.00390625" defaultRowHeight="12.75"/>
  <cols>
    <col min="1" max="1" width="25.12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625" style="0" customWidth="1"/>
    <col min="9" max="10" width="13.375" style="0" customWidth="1"/>
  </cols>
  <sheetData>
    <row r="1" spans="1:2" ht="40.5" customHeight="1">
      <c r="A1" s="1"/>
      <c r="B1" s="17" t="s">
        <v>245</v>
      </c>
    </row>
    <row r="2" spans="1:9" ht="79.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8" ht="21.75" customHeight="1">
      <c r="A3" s="50"/>
      <c r="B3" s="68"/>
      <c r="C3" s="68"/>
      <c r="D3" s="68"/>
      <c r="E3" s="68"/>
      <c r="F3" s="68"/>
      <c r="G3" s="43"/>
      <c r="H3" s="43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f>150+242</f>
        <v>392</v>
      </c>
      <c r="C8" s="13">
        <v>305</v>
      </c>
      <c r="D8" s="13">
        <v>272</v>
      </c>
      <c r="E8" s="13">
        <v>145</v>
      </c>
      <c r="F8" s="13">
        <v>287</v>
      </c>
      <c r="G8" s="13">
        <v>202</v>
      </c>
      <c r="H8" s="13">
        <v>150</v>
      </c>
      <c r="I8" s="13"/>
      <c r="J8" s="13">
        <v>155</v>
      </c>
    </row>
    <row r="9" spans="1:1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H3"/>
    <mergeCell ref="A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L4" sqref="L4"/>
    </sheetView>
  </sheetViews>
  <sheetFormatPr defaultColWidth="9.00390625" defaultRowHeight="12.75"/>
  <cols>
    <col min="1" max="1" width="23.75390625" style="0" customWidth="1"/>
    <col min="2" max="2" width="13.875" style="0" customWidth="1"/>
    <col min="3" max="4" width="15.875" style="0" customWidth="1"/>
    <col min="5" max="5" width="18.00390625" style="0" customWidth="1"/>
    <col min="6" max="6" width="19.7539062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252</v>
      </c>
    </row>
    <row r="2" spans="1:9" ht="71.2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9" ht="34.5" customHeight="1">
      <c r="A3" s="63"/>
      <c r="B3" s="43"/>
      <c r="C3" s="43"/>
      <c r="D3" s="43"/>
      <c r="E3" s="43"/>
      <c r="F3" s="43"/>
      <c r="G3" s="43"/>
      <c r="H3" s="43"/>
      <c r="I3" s="43"/>
    </row>
    <row r="4" spans="1:11" s="1" customFormat="1" ht="66" customHeight="1">
      <c r="A4" s="8" t="s">
        <v>21</v>
      </c>
      <c r="B4" s="3" t="s">
        <v>330</v>
      </c>
      <c r="C4" s="3" t="s">
        <v>331</v>
      </c>
      <c r="D4" s="3" t="s">
        <v>205</v>
      </c>
      <c r="E4" s="3" t="s">
        <v>206</v>
      </c>
      <c r="F4" s="3" t="s">
        <v>207</v>
      </c>
      <c r="G4" s="3" t="s">
        <v>299</v>
      </c>
      <c r="H4" s="3" t="s">
        <v>300</v>
      </c>
      <c r="I4" s="3" t="s">
        <v>301</v>
      </c>
      <c r="J4" s="2" t="s">
        <v>303</v>
      </c>
      <c r="K4" s="2" t="s">
        <v>305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302</v>
      </c>
      <c r="H6" s="3" t="s">
        <v>302</v>
      </c>
      <c r="I6" s="3" t="s">
        <v>302</v>
      </c>
      <c r="J6" s="3" t="s">
        <v>304</v>
      </c>
      <c r="K6" s="3" t="s">
        <v>304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132</v>
      </c>
      <c r="C8" s="13"/>
      <c r="D8" s="13"/>
      <c r="E8" s="13"/>
      <c r="F8" s="13">
        <v>20</v>
      </c>
      <c r="G8" s="13">
        <v>72</v>
      </c>
      <c r="H8" s="13">
        <v>70</v>
      </c>
      <c r="I8" s="13">
        <v>70</v>
      </c>
      <c r="J8" s="34">
        <v>192</v>
      </c>
      <c r="K8" s="34">
        <v>120</v>
      </c>
    </row>
    <row r="9" spans="1:11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I3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25.2539062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251</v>
      </c>
    </row>
    <row r="2" spans="1:9" ht="75.75" customHeight="1">
      <c r="A2" s="47" t="s">
        <v>310</v>
      </c>
      <c r="B2" s="74"/>
      <c r="C2" s="74"/>
      <c r="D2" s="74"/>
      <c r="E2" s="74"/>
      <c r="F2" s="74"/>
      <c r="G2" s="74"/>
      <c r="H2" s="74"/>
      <c r="I2" s="75"/>
    </row>
    <row r="3" spans="1:8" ht="24.75" customHeight="1">
      <c r="A3" s="63"/>
      <c r="B3" s="64"/>
      <c r="C3" s="64"/>
      <c r="D3" s="64"/>
      <c r="E3" s="64"/>
      <c r="F3" s="64"/>
      <c r="G3" s="64"/>
      <c r="H3" s="64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30</v>
      </c>
      <c r="C8" s="13">
        <v>60</v>
      </c>
      <c r="D8" s="13">
        <v>30</v>
      </c>
      <c r="E8" s="13">
        <v>80</v>
      </c>
      <c r="F8" s="13">
        <v>30</v>
      </c>
      <c r="G8" s="13">
        <v>50</v>
      </c>
      <c r="H8" s="13">
        <v>100</v>
      </c>
    </row>
    <row r="9" spans="1:8" ht="54.75" customHeight="1">
      <c r="A9" s="3" t="s">
        <v>308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2">
    <mergeCell ref="A3:H3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23.875" style="0" customWidth="1"/>
    <col min="2" max="2" width="16.375" style="0" customWidth="1"/>
    <col min="3" max="3" width="16.75390625" style="0" customWidth="1"/>
    <col min="4" max="4" width="19.375" style="0" customWidth="1"/>
    <col min="5" max="5" width="13.125" style="0" customWidth="1"/>
    <col min="6" max="7" width="17.375" style="0" customWidth="1"/>
    <col min="8" max="8" width="19.875" style="0" customWidth="1"/>
    <col min="9" max="9" width="17.75390625" style="0" customWidth="1"/>
    <col min="10" max="10" width="17.125" style="0" customWidth="1"/>
    <col min="11" max="11" width="9.625" style="0" bestFit="1" customWidth="1"/>
  </cols>
  <sheetData>
    <row r="1" ht="40.5" customHeight="1">
      <c r="D1" s="17" t="s">
        <v>226</v>
      </c>
    </row>
    <row r="2" spans="3:4" ht="40.5" customHeight="1">
      <c r="C2" s="17" t="s">
        <v>226</v>
      </c>
      <c r="D2" s="17"/>
    </row>
    <row r="3" spans="1:9" ht="80.25" customHeight="1">
      <c r="A3" s="47" t="s">
        <v>314</v>
      </c>
      <c r="B3" s="48"/>
      <c r="C3" s="48"/>
      <c r="D3" s="48"/>
      <c r="E3" s="48"/>
      <c r="F3" s="48"/>
      <c r="G3" s="48"/>
      <c r="H3" s="48"/>
      <c r="I3" s="45"/>
    </row>
    <row r="4" spans="1:10" ht="26.25" customHeight="1">
      <c r="A4" s="15"/>
      <c r="B4" s="50"/>
      <c r="C4" s="50"/>
      <c r="D4" s="51"/>
      <c r="E4" s="51"/>
      <c r="F4" s="51"/>
      <c r="G4" s="52"/>
      <c r="H4" s="52"/>
      <c r="I4" s="49"/>
      <c r="J4" s="46"/>
    </row>
    <row r="5" spans="1:10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37</v>
      </c>
      <c r="F5" s="3" t="s">
        <v>38</v>
      </c>
      <c r="G5" s="3" t="s">
        <v>257</v>
      </c>
      <c r="H5" s="3" t="s">
        <v>39</v>
      </c>
      <c r="I5" s="3" t="s">
        <v>39</v>
      </c>
      <c r="J5" s="3" t="s">
        <v>40</v>
      </c>
    </row>
    <row r="6" spans="1:10" s="1" customFormat="1" ht="81.75" customHeight="1">
      <c r="A6" s="3" t="s">
        <v>22</v>
      </c>
      <c r="B6" s="3" t="s">
        <v>41</v>
      </c>
      <c r="C6" s="3" t="s">
        <v>256</v>
      </c>
      <c r="D6" s="3" t="s">
        <v>42</v>
      </c>
      <c r="E6" s="3" t="s">
        <v>43</v>
      </c>
      <c r="F6" s="3" t="s">
        <v>44</v>
      </c>
      <c r="G6" s="3" t="s">
        <v>44</v>
      </c>
      <c r="H6" s="3" t="s">
        <v>258</v>
      </c>
      <c r="I6" s="3" t="s">
        <v>45</v>
      </c>
      <c r="J6" s="3" t="s">
        <v>46</v>
      </c>
    </row>
    <row r="7" spans="1:10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227</v>
      </c>
    </row>
    <row r="8" spans="1:10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</row>
    <row r="9" spans="1:10" ht="40.5" customHeight="1">
      <c r="A9" s="3" t="s">
        <v>224</v>
      </c>
      <c r="B9" s="13">
        <f>2600+200</f>
        <v>2800</v>
      </c>
      <c r="C9" s="13">
        <v>170</v>
      </c>
      <c r="D9" s="13">
        <v>650</v>
      </c>
      <c r="E9" s="13">
        <v>306</v>
      </c>
      <c r="F9" s="13">
        <v>400</v>
      </c>
      <c r="G9" s="13">
        <v>515</v>
      </c>
      <c r="H9" s="13"/>
      <c r="I9" s="13">
        <f>195+492</f>
        <v>687</v>
      </c>
      <c r="J9" s="13">
        <f>1500+144</f>
        <v>1644</v>
      </c>
    </row>
    <row r="10" spans="1:10" ht="49.5" customHeight="1">
      <c r="A10" s="3" t="s">
        <v>308</v>
      </c>
      <c r="B10" s="13"/>
      <c r="C10" s="13"/>
      <c r="D10" s="13"/>
      <c r="E10" s="13"/>
      <c r="F10" s="13"/>
      <c r="G10" s="13"/>
      <c r="H10" s="13"/>
      <c r="I10" s="13"/>
      <c r="J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3">
    <mergeCell ref="I4:J4"/>
    <mergeCell ref="B4:H4"/>
    <mergeCell ref="A3:I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O6" sqref="O6"/>
    </sheetView>
  </sheetViews>
  <sheetFormatPr defaultColWidth="9.00390625" defaultRowHeight="12.75"/>
  <cols>
    <col min="1" max="1" width="25.003906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11" ht="72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45"/>
      <c r="K2" s="45"/>
    </row>
    <row r="3" spans="1:10" ht="17.25" customHeight="1">
      <c r="A3" s="15"/>
      <c r="B3" s="42"/>
      <c r="C3" s="46"/>
      <c r="D3" s="46"/>
      <c r="E3" s="46"/>
      <c r="F3" s="46"/>
      <c r="G3" s="46"/>
      <c r="H3" s="43"/>
      <c r="I3" s="43"/>
      <c r="J3" s="43"/>
    </row>
    <row r="4" spans="1:12" s="1" customFormat="1" ht="36.75" customHeight="1">
      <c r="A4" s="55" t="s">
        <v>21</v>
      </c>
      <c r="B4" s="53" t="s">
        <v>49</v>
      </c>
      <c r="C4" s="53"/>
      <c r="D4" s="57" t="s">
        <v>50</v>
      </c>
      <c r="E4" s="58"/>
      <c r="F4" s="58"/>
      <c r="G4" s="58"/>
      <c r="H4" s="55" t="s">
        <v>228</v>
      </c>
      <c r="I4" s="53" t="s">
        <v>259</v>
      </c>
      <c r="J4" s="53"/>
      <c r="K4" s="53"/>
      <c r="L4" s="54"/>
    </row>
    <row r="5" spans="1:12" s="1" customFormat="1" ht="60.75" customHeight="1">
      <c r="A5" s="56"/>
      <c r="B5" s="3" t="s">
        <v>51</v>
      </c>
      <c r="C5" s="3" t="s">
        <v>52</v>
      </c>
      <c r="D5" s="3" t="s">
        <v>53</v>
      </c>
      <c r="E5" s="3" t="s">
        <v>54</v>
      </c>
      <c r="F5" s="3" t="s">
        <v>306</v>
      </c>
      <c r="G5" s="3" t="s">
        <v>55</v>
      </c>
      <c r="H5" s="56"/>
      <c r="I5" s="3" t="s">
        <v>260</v>
      </c>
      <c r="J5" s="3" t="s">
        <v>261</v>
      </c>
      <c r="K5" s="3" t="s">
        <v>262</v>
      </c>
      <c r="L5" s="3" t="s">
        <v>263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160</v>
      </c>
      <c r="C9" s="13">
        <v>685</v>
      </c>
      <c r="D9" s="13">
        <v>20</v>
      </c>
      <c r="E9" s="13">
        <v>220</v>
      </c>
      <c r="F9" s="13">
        <v>110</v>
      </c>
      <c r="G9" s="13"/>
      <c r="H9" s="13">
        <f>1570+460</f>
        <v>2030</v>
      </c>
      <c r="I9" s="13"/>
      <c r="J9" s="13"/>
      <c r="K9" s="13"/>
      <c r="L9" s="13">
        <v>75</v>
      </c>
    </row>
    <row r="10" spans="1:12" ht="49.5" customHeight="1">
      <c r="A10" s="3" t="s">
        <v>308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7">
    <mergeCell ref="A2:K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L8" sqref="L8"/>
    </sheetView>
  </sheetViews>
  <sheetFormatPr defaultColWidth="9.00390625" defaultRowHeight="12.75"/>
  <cols>
    <col min="1" max="1" width="24.37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41" t="s">
        <v>229</v>
      </c>
      <c r="C1" s="41"/>
      <c r="D1" s="41"/>
      <c r="E1" s="59"/>
      <c r="F1" s="59"/>
    </row>
    <row r="2" spans="1:9" ht="74.2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s="10" customFormat="1" ht="18.75" customHeight="1">
      <c r="A3" s="63"/>
      <c r="B3" s="64"/>
      <c r="C3" s="64"/>
      <c r="D3" s="64"/>
      <c r="E3" s="64"/>
      <c r="F3" s="64"/>
      <c r="G3" s="64"/>
    </row>
    <row r="4" spans="1:7" s="1" customFormat="1" ht="36.75" customHeight="1">
      <c r="A4" s="60" t="s">
        <v>21</v>
      </c>
      <c r="B4" s="53" t="s">
        <v>60</v>
      </c>
      <c r="C4" s="53"/>
      <c r="D4" s="53"/>
      <c r="E4" s="62"/>
      <c r="F4" s="53" t="s">
        <v>61</v>
      </c>
      <c r="G4" s="62"/>
    </row>
    <row r="5" spans="1:7" s="1" customFormat="1" ht="51" customHeight="1">
      <c r="A5" s="61"/>
      <c r="B5" s="3" t="s">
        <v>62</v>
      </c>
      <c r="C5" s="3" t="s">
        <v>63</v>
      </c>
      <c r="D5" s="3" t="s">
        <v>264</v>
      </c>
      <c r="E5" s="3" t="s">
        <v>265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f>80+183</f>
        <v>263</v>
      </c>
      <c r="C9" s="13">
        <f>800+692</f>
        <v>1492</v>
      </c>
      <c r="D9" s="13"/>
      <c r="E9" s="13">
        <v>100</v>
      </c>
      <c r="F9" s="13">
        <f>13400+8751</f>
        <v>22151</v>
      </c>
      <c r="G9" s="13">
        <v>1080</v>
      </c>
    </row>
    <row r="10" spans="1:7" ht="54.75" customHeight="1">
      <c r="A10" s="3" t="s">
        <v>308</v>
      </c>
      <c r="B10" s="13"/>
      <c r="C10" s="13"/>
      <c r="D10" s="13"/>
      <c r="E10" s="13"/>
      <c r="F10" s="13"/>
      <c r="G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 topLeftCell="A1">
      <selection activeCell="J5" sqref="J5"/>
    </sheetView>
  </sheetViews>
  <sheetFormatPr defaultColWidth="9.00390625" defaultRowHeight="12.75"/>
  <cols>
    <col min="1" max="1" width="24.62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41" t="s">
        <v>231</v>
      </c>
      <c r="C1" s="59"/>
      <c r="D1" s="59"/>
      <c r="E1" s="45"/>
    </row>
    <row r="2" spans="1:9" ht="85.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ht="27" customHeight="1">
      <c r="A3" s="42"/>
      <c r="B3" s="66"/>
      <c r="C3" s="66"/>
      <c r="D3" s="66"/>
      <c r="E3" s="66"/>
      <c r="F3" s="66"/>
      <c r="G3" s="66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266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180+400</f>
        <v>580</v>
      </c>
      <c r="C8" s="13">
        <f>720+550</f>
        <v>1270</v>
      </c>
      <c r="D8" s="13">
        <v>120</v>
      </c>
      <c r="E8" s="13">
        <f>80</f>
        <v>80</v>
      </c>
      <c r="F8" s="13">
        <v>120</v>
      </c>
      <c r="G8" s="13">
        <v>60</v>
      </c>
    </row>
    <row r="9" spans="1:7" ht="54.75" customHeight="1">
      <c r="A9" s="3" t="s">
        <v>308</v>
      </c>
      <c r="B9" s="13"/>
      <c r="C9" s="13"/>
      <c r="D9" s="13"/>
      <c r="E9" s="13"/>
      <c r="F9" s="13"/>
      <c r="G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60" workbookViewId="0" topLeftCell="F1">
      <selection activeCell="U4" sqref="U4"/>
    </sheetView>
  </sheetViews>
  <sheetFormatPr defaultColWidth="9.00390625" defaultRowHeight="12.75"/>
  <cols>
    <col min="1" max="1" width="24.7539062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0039062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41" t="s">
        <v>235</v>
      </c>
      <c r="D1" s="59"/>
      <c r="E1" s="59"/>
      <c r="F1" s="45"/>
      <c r="G1" s="41" t="s">
        <v>234</v>
      </c>
      <c r="H1" s="41"/>
      <c r="L1" s="41" t="s">
        <v>235</v>
      </c>
      <c r="M1" s="59"/>
      <c r="N1" s="59"/>
      <c r="O1" s="45"/>
      <c r="S1" s="41" t="s">
        <v>236</v>
      </c>
      <c r="T1" s="41"/>
    </row>
    <row r="2" spans="1:20" ht="90.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  <c r="J2" s="47" t="s">
        <v>310</v>
      </c>
      <c r="K2" s="48"/>
      <c r="L2" s="48"/>
      <c r="M2" s="48"/>
      <c r="N2" s="48"/>
      <c r="O2" s="48"/>
      <c r="P2" s="48"/>
      <c r="Q2" s="48"/>
      <c r="R2" s="45"/>
      <c r="S2" s="20"/>
      <c r="T2" s="20"/>
    </row>
    <row r="3" spans="1:18" ht="19.5" customHeight="1">
      <c r="A3" s="42"/>
      <c r="B3" s="67"/>
      <c r="C3" s="67"/>
      <c r="D3" s="67"/>
      <c r="E3" s="67"/>
      <c r="F3" s="67"/>
      <c r="G3" s="67"/>
      <c r="H3" s="67"/>
      <c r="I3" s="16"/>
      <c r="J3" s="42"/>
      <c r="K3" s="43"/>
      <c r="L3" s="43"/>
      <c r="M3" s="43"/>
      <c r="N3" s="43"/>
      <c r="O3" s="43"/>
      <c r="P3" s="43"/>
      <c r="Q3" s="43"/>
      <c r="R3" s="43"/>
    </row>
    <row r="4" spans="1:20" s="11" customFormat="1" ht="86.25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315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246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247</v>
      </c>
      <c r="T5" s="7" t="s">
        <v>248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249</v>
      </c>
      <c r="T6" s="3" t="s">
        <v>250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400+430</f>
        <v>830</v>
      </c>
      <c r="C8" s="13">
        <f>145+200</f>
        <v>345</v>
      </c>
      <c r="D8" s="13">
        <v>200</v>
      </c>
      <c r="E8" s="13">
        <f>200+235</f>
        <v>435</v>
      </c>
      <c r="F8" s="13">
        <f>445+500</f>
        <v>945</v>
      </c>
      <c r="G8" s="13">
        <v>150</v>
      </c>
      <c r="H8" s="13">
        <f>210+300</f>
        <v>510</v>
      </c>
      <c r="I8" s="13">
        <v>321</v>
      </c>
      <c r="J8" s="3" t="s">
        <v>224</v>
      </c>
      <c r="K8" s="13">
        <v>200</v>
      </c>
      <c r="L8" s="13">
        <f>650+300</f>
        <v>950</v>
      </c>
      <c r="M8" s="13">
        <v>600</v>
      </c>
      <c r="N8" s="13">
        <v>165</v>
      </c>
      <c r="O8" s="13">
        <v>44</v>
      </c>
      <c r="P8" s="13">
        <v>20</v>
      </c>
      <c r="Q8" s="13">
        <v>90</v>
      </c>
      <c r="R8" s="13">
        <v>45</v>
      </c>
      <c r="S8" s="13">
        <v>15</v>
      </c>
      <c r="T8" s="13">
        <v>30</v>
      </c>
    </row>
    <row r="9" spans="1:20" ht="54.7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3" t="s">
        <v>308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2" spans="1:14" ht="15.75">
      <c r="A12" s="39" t="s">
        <v>311</v>
      </c>
      <c r="B12" s="40"/>
      <c r="C12" s="40"/>
      <c r="D12" s="14"/>
      <c r="E12" s="14" t="s">
        <v>312</v>
      </c>
      <c r="J12" s="39" t="s">
        <v>311</v>
      </c>
      <c r="K12" s="40"/>
      <c r="L12" s="40"/>
      <c r="M12" s="14"/>
      <c r="N12" s="14" t="s">
        <v>312</v>
      </c>
    </row>
    <row r="13" spans="1:10" ht="15.75">
      <c r="A13" s="39" t="s">
        <v>313</v>
      </c>
      <c r="J13" s="39" t="s">
        <v>313</v>
      </c>
    </row>
  </sheetData>
  <mergeCells count="8">
    <mergeCell ref="S1:T1"/>
    <mergeCell ref="J3:R3"/>
    <mergeCell ref="G1:H1"/>
    <mergeCell ref="A3:H3"/>
    <mergeCell ref="C1:F1"/>
    <mergeCell ref="L1:O1"/>
    <mergeCell ref="A2:I2"/>
    <mergeCell ref="J2:R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G6" sqref="G6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41" t="s">
        <v>235</v>
      </c>
      <c r="C1" s="59"/>
      <c r="D1" s="59"/>
      <c r="E1" s="45"/>
    </row>
    <row r="2" spans="1:9" ht="76.5" customHeight="1">
      <c r="A2" s="47" t="s">
        <v>310</v>
      </c>
      <c r="B2" s="65"/>
      <c r="C2" s="65"/>
      <c r="D2" s="65"/>
      <c r="E2" s="65"/>
      <c r="F2" s="65"/>
      <c r="G2" s="65"/>
      <c r="H2" s="38"/>
      <c r="I2" s="6"/>
    </row>
    <row r="3" spans="1:7" ht="16.5" customHeight="1">
      <c r="A3" s="50"/>
      <c r="B3" s="50"/>
      <c r="C3" s="50"/>
      <c r="D3" s="50"/>
      <c r="E3" s="50"/>
      <c r="F3" s="43"/>
      <c r="G3" s="20" t="s">
        <v>238</v>
      </c>
    </row>
    <row r="4" spans="1:7" s="1" customFormat="1" ht="42" customHeight="1">
      <c r="A4" s="53" t="s">
        <v>21</v>
      </c>
      <c r="B4" s="53" t="s">
        <v>100</v>
      </c>
      <c r="C4" s="53"/>
      <c r="D4" s="53"/>
      <c r="E4" s="53" t="s">
        <v>101</v>
      </c>
      <c r="F4" s="53" t="s">
        <v>267</v>
      </c>
      <c r="G4" s="53"/>
    </row>
    <row r="5" spans="1:7" s="1" customFormat="1" ht="73.5" customHeight="1">
      <c r="A5" s="53"/>
      <c r="B5" s="3" t="s">
        <v>317</v>
      </c>
      <c r="C5" s="3" t="s">
        <v>316</v>
      </c>
      <c r="D5" s="3" t="s">
        <v>318</v>
      </c>
      <c r="E5" s="53"/>
      <c r="F5" s="3" t="s">
        <v>319</v>
      </c>
      <c r="G5" s="3" t="s">
        <v>319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268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f>300+230</f>
        <v>530</v>
      </c>
      <c r="C9" s="13">
        <v>517</v>
      </c>
      <c r="D9" s="13">
        <f>170+110</f>
        <v>280</v>
      </c>
      <c r="E9" s="13">
        <f>1325+2000</f>
        <v>3325</v>
      </c>
      <c r="F9" s="13">
        <v>290</v>
      </c>
      <c r="G9" s="13">
        <v>100</v>
      </c>
    </row>
    <row r="10" spans="1:7" ht="54" customHeight="1">
      <c r="A10" s="3" t="s">
        <v>308</v>
      </c>
      <c r="B10" s="13"/>
      <c r="C10" s="13"/>
      <c r="D10" s="13"/>
      <c r="E10" s="13"/>
      <c r="F10" s="13"/>
      <c r="G10" s="13"/>
    </row>
    <row r="13" spans="1:5" ht="15.75">
      <c r="A13" s="39" t="s">
        <v>311</v>
      </c>
      <c r="B13" s="40"/>
      <c r="C13" s="40"/>
      <c r="D13" s="14"/>
      <c r="E13" s="14" t="s">
        <v>312</v>
      </c>
    </row>
    <row r="14" ht="15.75">
      <c r="A14" s="39" t="s">
        <v>313</v>
      </c>
    </row>
  </sheetData>
  <mergeCells count="7">
    <mergeCell ref="F4:G4"/>
    <mergeCell ref="B1:E1"/>
    <mergeCell ref="A4:A5"/>
    <mergeCell ref="B4:D4"/>
    <mergeCell ref="E4:E5"/>
    <mergeCell ref="A3:F3"/>
    <mergeCell ref="A2:G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Q9" sqref="Q9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41" t="s">
        <v>235</v>
      </c>
      <c r="C1" s="59"/>
      <c r="D1" s="59"/>
      <c r="E1" s="45"/>
      <c r="F1" s="6"/>
    </row>
    <row r="2" spans="1:9" ht="75" customHeight="1">
      <c r="A2" s="47" t="s">
        <v>310</v>
      </c>
      <c r="B2" s="48"/>
      <c r="C2" s="48"/>
      <c r="D2" s="48"/>
      <c r="E2" s="48"/>
      <c r="F2" s="48"/>
      <c r="G2" s="48"/>
      <c r="H2" s="48"/>
      <c r="I2" s="45"/>
    </row>
    <row r="3" spans="1:9" ht="14.25" customHeight="1">
      <c r="A3" s="63"/>
      <c r="B3" s="64"/>
      <c r="C3" s="64"/>
      <c r="D3" s="64"/>
      <c r="E3" s="64"/>
      <c r="F3" s="64"/>
      <c r="G3" s="64"/>
      <c r="H3" s="64"/>
      <c r="I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269</v>
      </c>
      <c r="G4" s="3" t="s">
        <v>110</v>
      </c>
      <c r="H4" s="3" t="s">
        <v>111</v>
      </c>
      <c r="I4" s="3" t="s">
        <v>271</v>
      </c>
      <c r="J4" s="3" t="s">
        <v>271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272</v>
      </c>
      <c r="J5" s="3" t="s">
        <v>273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270</v>
      </c>
      <c r="G6" s="3" t="s">
        <v>121</v>
      </c>
      <c r="H6" s="3" t="s">
        <v>122</v>
      </c>
      <c r="I6" s="3" t="s">
        <v>274</v>
      </c>
      <c r="J6" s="3" t="s">
        <v>275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f>180+276</f>
        <v>456</v>
      </c>
      <c r="C8" s="13">
        <f>138+150</f>
        <v>288</v>
      </c>
      <c r="D8" s="13">
        <f>801</f>
        <v>801</v>
      </c>
      <c r="E8" s="13">
        <v>855</v>
      </c>
      <c r="F8" s="13">
        <v>201</v>
      </c>
      <c r="G8" s="13">
        <v>904</v>
      </c>
      <c r="H8" s="13">
        <v>266</v>
      </c>
      <c r="I8" s="13">
        <f>384+90</f>
        <v>474</v>
      </c>
      <c r="J8" s="13">
        <v>72</v>
      </c>
    </row>
    <row r="9" spans="1:10" ht="52.5" customHeight="1">
      <c r="A9" s="3" t="s">
        <v>308</v>
      </c>
      <c r="B9" s="13"/>
      <c r="C9" s="13"/>
      <c r="D9" s="13"/>
      <c r="E9" s="13"/>
      <c r="F9" s="13"/>
      <c r="G9" s="13"/>
      <c r="H9" s="13"/>
      <c r="I9" s="13"/>
      <c r="J9" s="13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H3"/>
    <mergeCell ref="B1:E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12" sqref="A12:E13"/>
    </sheetView>
  </sheetViews>
  <sheetFormatPr defaultColWidth="9.00390625" defaultRowHeight="12.75"/>
  <cols>
    <col min="1" max="1" width="23.87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41" t="s">
        <v>235</v>
      </c>
      <c r="C1" s="59"/>
      <c r="D1" s="59"/>
      <c r="E1" s="45"/>
      <c r="F1" s="6"/>
    </row>
    <row r="2" spans="1:9" ht="76.5" customHeight="1">
      <c r="A2" s="47" t="s">
        <v>310</v>
      </c>
      <c r="B2" s="65"/>
      <c r="C2" s="65"/>
      <c r="D2" s="65"/>
      <c r="E2" s="65"/>
      <c r="F2" s="65"/>
      <c r="G2" s="65"/>
      <c r="H2" s="65"/>
      <c r="I2" s="6"/>
    </row>
    <row r="3" spans="1:9" ht="19.5" customHeight="1">
      <c r="A3" s="50"/>
      <c r="B3" s="68"/>
      <c r="C3" s="68"/>
      <c r="D3" s="68"/>
      <c r="E3" s="68"/>
      <c r="F3" s="68"/>
      <c r="G3" s="51"/>
      <c r="H3" s="51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276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20</v>
      </c>
      <c r="C8" s="26">
        <v>4030</v>
      </c>
      <c r="D8" s="26">
        <v>302</v>
      </c>
      <c r="E8" s="26">
        <v>9670</v>
      </c>
      <c r="F8" s="26"/>
      <c r="G8" s="26"/>
      <c r="H8" s="26">
        <v>69</v>
      </c>
      <c r="I8" s="18"/>
    </row>
    <row r="9" spans="1:9" ht="52.5" customHeight="1">
      <c r="A9" s="3" t="s">
        <v>308</v>
      </c>
      <c r="B9" s="26"/>
      <c r="C9" s="26"/>
      <c r="D9" s="26"/>
      <c r="E9" s="26"/>
      <c r="F9" s="26"/>
      <c r="G9" s="26"/>
      <c r="H9" s="26"/>
      <c r="I9" s="18"/>
    </row>
    <row r="12" spans="1:5" ht="15.75">
      <c r="A12" s="39" t="s">
        <v>311</v>
      </c>
      <c r="B12" s="40"/>
      <c r="C12" s="40"/>
      <c r="D12" s="14"/>
      <c r="E12" s="14" t="s">
        <v>312</v>
      </c>
    </row>
    <row r="13" ht="15.75">
      <c r="A13" s="39" t="s">
        <v>313</v>
      </c>
    </row>
  </sheetData>
  <mergeCells count="3">
    <mergeCell ref="A3:H3"/>
    <mergeCell ref="B1:E1"/>
    <mergeCell ref="A2:H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AEvseenko</cp:lastModifiedBy>
  <cp:lastPrinted>2006-08-14T08:02:18Z</cp:lastPrinted>
  <dcterms:created xsi:type="dcterms:W3CDTF">2006-04-20T09:39:23Z</dcterms:created>
  <dcterms:modified xsi:type="dcterms:W3CDTF">2006-08-28T09:50:34Z</dcterms:modified>
  <cp:category/>
  <cp:version/>
  <cp:contentType/>
  <cp:contentStatus/>
</cp:coreProperties>
</file>