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от 1 Молоко" sheetId="1" r:id="rId1"/>
    <sheet name="Лот 2 Мясо" sheetId="2" r:id="rId2"/>
    <sheet name="Лот 3 Колбаса" sheetId="3" r:id="rId3"/>
    <sheet name="Лот 4 Птица" sheetId="4" r:id="rId4"/>
    <sheet name="Лот 5 Рыбопродукты" sheetId="5" r:id="rId5"/>
    <sheet name="Лот 6 Бакалея Лист1 2" sheetId="6" r:id="rId6"/>
    <sheet name="Лот 6 Бакалея 3" sheetId="7" r:id="rId7"/>
    <sheet name="Лот 6 Бакалея 4" sheetId="8" r:id="rId8"/>
    <sheet name="Лот 6 Бакалея 5" sheetId="9" r:id="rId9"/>
    <sheet name="Лот 6 Бакалея 6" sheetId="10" r:id="rId10"/>
    <sheet name="Лот 6 Бакалея 7" sheetId="11" r:id="rId11"/>
    <sheet name="Лот 6 Бакалея 8" sheetId="12" r:id="rId12"/>
    <sheet name="Лот 7 Овощи фрукты" sheetId="13" r:id="rId13"/>
    <sheet name="Лот 8 Хлеб" sheetId="14" r:id="rId14"/>
    <sheet name="Лот 9 Кондитерские изделия" sheetId="15" r:id="rId15"/>
    <sheet name="Лот 10 Полуфабрикаты" sheetId="16" r:id="rId16"/>
    <sheet name="Лот 11 Ягода" sheetId="17" r:id="rId17"/>
  </sheets>
  <definedNames>
    <definedName name="_xlnm.Print_Area" localSheetId="0">'Лот 1 Молоко'!$A$1:$V$12</definedName>
    <definedName name="_xlnm.Print_Area" localSheetId="15">'Лот 10 Полуфабрикаты'!$A$1:$K$21</definedName>
    <definedName name="_xlnm.Print_Area" localSheetId="16">'Лот 11 Ягода'!$A$1:$H$18</definedName>
    <definedName name="_xlnm.Print_Area" localSheetId="1">'Лот 2 Мясо'!$A$1:$L$19</definedName>
    <definedName name="_xlnm.Print_Area" localSheetId="2">'Лот 3 Колбаса'!$A$1:$L$17</definedName>
    <definedName name="_xlnm.Print_Area" localSheetId="3">'Лот 4 Птица'!$A$1:$G$16</definedName>
    <definedName name="_xlnm.Print_Area" localSheetId="4">'Лот 5 Рыбопродукты'!$A$1:$G$16</definedName>
    <definedName name="_xlnm.Print_Area" localSheetId="6">'Лот 6 Бакалея 3'!$A$1:$G$15</definedName>
    <definedName name="_xlnm.Print_Area" localSheetId="7">'Лот 6 Бакалея 4'!$A$1:$J$16</definedName>
    <definedName name="_xlnm.Print_Area" localSheetId="8">'Лот 6 Бакалея 5'!$A$1:$I$18</definedName>
    <definedName name="_xlnm.Print_Area" localSheetId="9">'Лот 6 Бакалея 6'!$A$1:$J$20</definedName>
    <definedName name="_xlnm.Print_Area" localSheetId="10">'Лот 6 Бакалея 7'!$A$1:$K$17</definedName>
    <definedName name="_xlnm.Print_Area" localSheetId="11">'Лот 6 Бакалея 8'!$A$1:$M$17</definedName>
    <definedName name="_xlnm.Print_Area" localSheetId="5">'Лот 6 Бакалея Лист1 2'!$A$1:$T$17</definedName>
    <definedName name="_xlnm.Print_Area" localSheetId="12">'Лот 7 Овощи фрукты'!$A$1:$Y$20</definedName>
    <definedName name="_xlnm.Print_Area" localSheetId="13">'Лот 8 Хлеб'!$A$1:$J$17</definedName>
    <definedName name="_xlnm.Print_Area" localSheetId="14">'Лот 9 Кондитерские изделия'!$A$1:$J$18</definedName>
  </definedNames>
  <calcPr fullCalcOnLoad="1"/>
</workbook>
</file>

<file path=xl/sharedStrings.xml><?xml version="1.0" encoding="utf-8"?>
<sst xmlns="http://schemas.openxmlformats.org/spreadsheetml/2006/main" count="894" uniqueCount="340">
  <si>
    <t>Молоко свеж.паст.</t>
  </si>
  <si>
    <t>2,5%/3,5%</t>
  </si>
  <si>
    <t>Кефир</t>
  </si>
  <si>
    <t>Ряженка</t>
  </si>
  <si>
    <t>Снежок</t>
  </si>
  <si>
    <t>Йогурт</t>
  </si>
  <si>
    <t>Фругрут</t>
  </si>
  <si>
    <t>Сметана</t>
  </si>
  <si>
    <t>Сырки глазир.</t>
  </si>
  <si>
    <t>18-23%</t>
  </si>
  <si>
    <t>Сырки фасован.с изюмом</t>
  </si>
  <si>
    <t>Масса творожная с изюмом</t>
  </si>
  <si>
    <t>весов.</t>
  </si>
  <si>
    <t>Творог весовой</t>
  </si>
  <si>
    <t>весов</t>
  </si>
  <si>
    <t>Творог</t>
  </si>
  <si>
    <t>Молоко сухое</t>
  </si>
  <si>
    <t>Молоко сгущенное</t>
  </si>
  <si>
    <t>1/380гр.</t>
  </si>
  <si>
    <t>Сыр российский</t>
  </si>
  <si>
    <t>Сыр голландский</t>
  </si>
  <si>
    <t>Наименование продукции</t>
  </si>
  <si>
    <t>Характеристика продукции сорт, жирность и т.д.</t>
  </si>
  <si>
    <t>Расфасовка</t>
  </si>
  <si>
    <t>Един. измерения</t>
  </si>
  <si>
    <t>1 тп - 1 л</t>
  </si>
  <si>
    <t>1тп. - 1 л.</t>
  </si>
  <si>
    <t>1тп. - 0,5 л.</t>
  </si>
  <si>
    <t>1 шт. - 125 гр.</t>
  </si>
  <si>
    <t>1 шт. - 40 гр.</t>
  </si>
  <si>
    <t>1шт - 100 гр.</t>
  </si>
  <si>
    <t>Фасов. 1пач. 180 гр</t>
  </si>
  <si>
    <t>1 т.  - 0,5 л.</t>
  </si>
  <si>
    <t>ГОСТ ж/б</t>
  </si>
  <si>
    <t xml:space="preserve">шт. </t>
  </si>
  <si>
    <t>кг.</t>
  </si>
  <si>
    <t>Мясо говядины</t>
  </si>
  <si>
    <t>Гуляш говяжий</t>
  </si>
  <si>
    <t>Фарш говяжий</t>
  </si>
  <si>
    <t>Печень говяжья</t>
  </si>
  <si>
    <t>Тушенка говяжья</t>
  </si>
  <si>
    <t>1 кат. четв. передняя без шеи и грудины, распиленное</t>
  </si>
  <si>
    <t>без кости, п/фабрикат, тазобедренная часть</t>
  </si>
  <si>
    <t>п/фабрикат</t>
  </si>
  <si>
    <t>глубокой заморозки</t>
  </si>
  <si>
    <t>Россия</t>
  </si>
  <si>
    <t>В/сорт ГОСТ</t>
  </si>
  <si>
    <t>кг</t>
  </si>
  <si>
    <t>шт.</t>
  </si>
  <si>
    <t>Колбаса вареная</t>
  </si>
  <si>
    <t>Колбаса п/копченая</t>
  </si>
  <si>
    <t>молочная</t>
  </si>
  <si>
    <t xml:space="preserve">докторская </t>
  </si>
  <si>
    <t>Сервелат п/копчен</t>
  </si>
  <si>
    <t>Таллинская</t>
  </si>
  <si>
    <t>Русская п/копчен.</t>
  </si>
  <si>
    <t>Н в/с</t>
  </si>
  <si>
    <t>в/с ГОСТ</t>
  </si>
  <si>
    <t>1 сорт</t>
  </si>
  <si>
    <t>в/с</t>
  </si>
  <si>
    <t>Мясо птицы</t>
  </si>
  <si>
    <t>Яйца</t>
  </si>
  <si>
    <t>Окорочка России</t>
  </si>
  <si>
    <t>Мясо цыплят бройлеров</t>
  </si>
  <si>
    <t>Яйца куриные</t>
  </si>
  <si>
    <t>1 категории</t>
  </si>
  <si>
    <t>отборные</t>
  </si>
  <si>
    <t>шт</t>
  </si>
  <si>
    <t>Минтай св.мороженный</t>
  </si>
  <si>
    <t>Горбуша св.мороженная</t>
  </si>
  <si>
    <t>Кета св. мороженная</t>
  </si>
  <si>
    <t>Сельдь соленая атлантическая</t>
  </si>
  <si>
    <t>Крабовые палочки</t>
  </si>
  <si>
    <t>Салат из морской капусты</t>
  </si>
  <si>
    <t>б/головы потрашен.</t>
  </si>
  <si>
    <t>потрашен. с головой</t>
  </si>
  <si>
    <t>жирная</t>
  </si>
  <si>
    <t>Дальневосточный</t>
  </si>
  <si>
    <t>ж/банка 200 г</t>
  </si>
  <si>
    <t>Гречневая ядрица</t>
  </si>
  <si>
    <t xml:space="preserve">Манная </t>
  </si>
  <si>
    <t>Геркулес</t>
  </si>
  <si>
    <t>Пшено шлифованное</t>
  </si>
  <si>
    <t>Рис круглый шлифованный</t>
  </si>
  <si>
    <t>Рис длиннозерный</t>
  </si>
  <si>
    <t>Горох лущеный колотый</t>
  </si>
  <si>
    <t>Перловая</t>
  </si>
  <si>
    <t>Кукурузная</t>
  </si>
  <si>
    <t>Макаронные изделия из твердых сортов пшеницы (Алтай)</t>
  </si>
  <si>
    <t>Манная крупа</t>
  </si>
  <si>
    <t>Рис круглый шлифованый</t>
  </si>
  <si>
    <t>высший сорт</t>
  </si>
  <si>
    <t>1 сорт, Китай</t>
  </si>
  <si>
    <t>1 сорт, Вьетнам</t>
  </si>
  <si>
    <t>фасов. в пром-упаковке в/с</t>
  </si>
  <si>
    <t xml:space="preserve">1 сорт в пром-упаковке </t>
  </si>
  <si>
    <t>1 пакет 400 г</t>
  </si>
  <si>
    <t>1 пакет 800 г</t>
  </si>
  <si>
    <t>1 пакет 700 г</t>
  </si>
  <si>
    <t>1 пакет 500 г</t>
  </si>
  <si>
    <t>Масло растительное 
дезодорированное</t>
  </si>
  <si>
    <t>Масло сливочное 
фасованное</t>
  </si>
  <si>
    <t>фольга,    72,5%</t>
  </si>
  <si>
    <t>1 бут.0,92 л</t>
  </si>
  <si>
    <t>1 пач. - 180 г</t>
  </si>
  <si>
    <t>бутылка</t>
  </si>
  <si>
    <t>Томат-паста</t>
  </si>
  <si>
    <t>Огурцы консервированные</t>
  </si>
  <si>
    <t>Кукуруза консервированная</t>
  </si>
  <si>
    <t>Горошек зеленый консервированный</t>
  </si>
  <si>
    <t>Сайра натуральная</t>
  </si>
  <si>
    <t>Горбуша натуральная</t>
  </si>
  <si>
    <t>сухих веществ 25-30 %</t>
  </si>
  <si>
    <t>стеклобанка</t>
  </si>
  <si>
    <t>жестебанка десертная</t>
  </si>
  <si>
    <t>жестебанка Россия</t>
  </si>
  <si>
    <t>без масла жестебанка</t>
  </si>
  <si>
    <t>жестебанка</t>
  </si>
  <si>
    <t>1 банка 3 л</t>
  </si>
  <si>
    <t>1 банка 340 г</t>
  </si>
  <si>
    <t>1 банка 425 г</t>
  </si>
  <si>
    <t>1 банка 250 г.</t>
  </si>
  <si>
    <t>1 банка 245 г.</t>
  </si>
  <si>
    <t>банка</t>
  </si>
  <si>
    <t>Крахмал картофельный</t>
  </si>
  <si>
    <t>Сахар-песок</t>
  </si>
  <si>
    <t>Повидло яблочное</t>
  </si>
  <si>
    <t>Мука пшеничная алтайская</t>
  </si>
  <si>
    <t>Джем</t>
  </si>
  <si>
    <t>Мак пищевой</t>
  </si>
  <si>
    <t>в/с Россия</t>
  </si>
  <si>
    <t>в/с Рубцовск</t>
  </si>
  <si>
    <t>весовой</t>
  </si>
  <si>
    <t>Соль поваренная пищевая йодированная</t>
  </si>
  <si>
    <t>Лимонная кислота</t>
  </si>
  <si>
    <t>Дрожжи прессованные</t>
  </si>
  <si>
    <t>Концентрат киселя плодово-ягодного</t>
  </si>
  <si>
    <t>Лавровый лист</t>
  </si>
  <si>
    <t>Перец черный молотый</t>
  </si>
  <si>
    <t>Ванилин</t>
  </si>
  <si>
    <t>Укроп сухой</t>
  </si>
  <si>
    <t>Петрушка сухая</t>
  </si>
  <si>
    <t>1 пак. 1 кг</t>
  </si>
  <si>
    <t>1 пакет  10г</t>
  </si>
  <si>
    <t>1 пач. 1 кг</t>
  </si>
  <si>
    <t>1 пач. 250 г</t>
  </si>
  <si>
    <t>1 пак. 10 г</t>
  </si>
  <si>
    <t>1 пак. 10г</t>
  </si>
  <si>
    <t>1 пак. 1г</t>
  </si>
  <si>
    <t>1 пак. 7г</t>
  </si>
  <si>
    <t>Какао-порошок</t>
  </si>
  <si>
    <t>Кофе растворимый</t>
  </si>
  <si>
    <t>Кофейный напиток растворимый</t>
  </si>
  <si>
    <t>Кофейный напиток не растворимый</t>
  </si>
  <si>
    <t>Золотой ярлык</t>
  </si>
  <si>
    <t>«Пеле» ж/б</t>
  </si>
  <si>
    <t>Столичный с добавл. кофе</t>
  </si>
  <si>
    <t>«Золотой колос», «Ячменный», Любительский без кофеина</t>
  </si>
  <si>
    <t>1/100гр.</t>
  </si>
  <si>
    <t>1/200гр.</t>
  </si>
  <si>
    <t>100 гр.</t>
  </si>
  <si>
    <t>1 пачка 100 гр</t>
  </si>
  <si>
    <t>1 пачка 200 гр</t>
  </si>
  <si>
    <t>50-100% соковых веществ</t>
  </si>
  <si>
    <t>100% соковых веществ</t>
  </si>
  <si>
    <t>стеклобанка,   3 л</t>
  </si>
  <si>
    <t>тетрапак,   2 л</t>
  </si>
  <si>
    <t>тетрапак,       1 л</t>
  </si>
  <si>
    <t>тетрапак,          0,2 л</t>
  </si>
  <si>
    <t>бут., 1,5 л</t>
  </si>
  <si>
    <t>Чеснок</t>
  </si>
  <si>
    <t>Огурцы свежие</t>
  </si>
  <si>
    <t>Помидоры свежие</t>
  </si>
  <si>
    <t>Зелень раняя (лист.салата, укропа, петрушки, щавеля)</t>
  </si>
  <si>
    <t>Лук зеленый</t>
  </si>
  <si>
    <t>Апельсины Марокко</t>
  </si>
  <si>
    <t>Яблоки Фуши</t>
  </si>
  <si>
    <t>Яблоки поздних сортов созревания</t>
  </si>
  <si>
    <t>Бананы</t>
  </si>
  <si>
    <t>Лимоны</t>
  </si>
  <si>
    <t>Изюм без косточек</t>
  </si>
  <si>
    <t>Курага</t>
  </si>
  <si>
    <t>Компотная смесь</t>
  </si>
  <si>
    <t>Шиповник сухой</t>
  </si>
  <si>
    <t>Китай</t>
  </si>
  <si>
    <t>упаков.</t>
  </si>
  <si>
    <t>Облепиха</t>
  </si>
  <si>
    <t>Клюква</t>
  </si>
  <si>
    <t>Клубника</t>
  </si>
  <si>
    <t>Вишня</t>
  </si>
  <si>
    <t>Вишня без косточки</t>
  </si>
  <si>
    <t>Черника</t>
  </si>
  <si>
    <t>Черная смородина</t>
  </si>
  <si>
    <t>1 пакет 450 гр.</t>
  </si>
  <si>
    <t>Хлеб "Бородинский"</t>
  </si>
  <si>
    <t>Хлеб "Пшеничный" из муки 1 сорта</t>
  </si>
  <si>
    <t>Хлеб "Украинский новый" из ржано-пшеничной муки</t>
  </si>
  <si>
    <t>Сдоба с начинкой в ассортименте</t>
  </si>
  <si>
    <t>Булочка к завтраку с кунжутом</t>
  </si>
  <si>
    <t>Ромовая баба</t>
  </si>
  <si>
    <t>Кекс Свердловский</t>
  </si>
  <si>
    <t>Россия, из ржаной муки</t>
  </si>
  <si>
    <t>Россия, из муки в/с</t>
  </si>
  <si>
    <t>680 гр.</t>
  </si>
  <si>
    <t>730 гр.</t>
  </si>
  <si>
    <t>Вареники с капустой</t>
  </si>
  <si>
    <t>Вареники с картофелем</t>
  </si>
  <si>
    <t>Вареники с творогом</t>
  </si>
  <si>
    <t>Россия, п/ф, быстрой заморозки</t>
  </si>
  <si>
    <t>1 пакет 900 гр.</t>
  </si>
  <si>
    <t>1 пакет 500 гр.</t>
  </si>
  <si>
    <t>Вафли в ассорт.</t>
  </si>
  <si>
    <t>Печенье</t>
  </si>
  <si>
    <t>Печенье овсяное</t>
  </si>
  <si>
    <t>Пряник</t>
  </si>
  <si>
    <t>Россия, Яшкино</t>
  </si>
  <si>
    <t>Россия,  из муки в/с</t>
  </si>
  <si>
    <t>Россия,  из муки 1 сорта</t>
  </si>
  <si>
    <t>Россия, малиновый, клюквенный</t>
  </si>
  <si>
    <t>Шоколадные конфеты</t>
  </si>
  <si>
    <t>Карамель фруктово-ягодная</t>
  </si>
  <si>
    <t>Мармелад</t>
  </si>
  <si>
    <t>Зефир в шоколаде</t>
  </si>
  <si>
    <t>Россия, "Ласточка", "Морские"</t>
  </si>
  <si>
    <t xml:space="preserve">Потребное количество </t>
  </si>
  <si>
    <t>Лот №1 Молоко, молочные продукты</t>
  </si>
  <si>
    <t>Лот №2 Мясо, мясные п/фабрикаты, печень</t>
  </si>
  <si>
    <t>Ж/Б               325 гр.</t>
  </si>
  <si>
    <t>Сосиски молочные</t>
  </si>
  <si>
    <t>Лот №4 Мясо птицы, яйцо</t>
  </si>
  <si>
    <t>Лот №3 Колбаса, колбасные изделия</t>
  </si>
  <si>
    <t>Лот №5 Рыбопродукты</t>
  </si>
  <si>
    <t>Лот №8 Хлеб, хлебобулочные изделия</t>
  </si>
  <si>
    <t>Сухари панировочные</t>
  </si>
  <si>
    <t>Лист 1</t>
  </si>
  <si>
    <t>Лот №6 Бакалейная группа товаров</t>
  </si>
  <si>
    <t>Лист 2</t>
  </si>
  <si>
    <t>Лот №7 Овощи, фрукты, сухофрукты</t>
  </si>
  <si>
    <t>Лист 3</t>
  </si>
  <si>
    <t>Лист 4</t>
  </si>
  <si>
    <t>Лист 5</t>
  </si>
  <si>
    <t>Лист 6</t>
  </si>
  <si>
    <t>Лист 7</t>
  </si>
  <si>
    <t>Соки с мякотью в ассортименте</t>
  </si>
  <si>
    <t>Лист 8</t>
  </si>
  <si>
    <t>Пшено</t>
  </si>
  <si>
    <t>1 сорт в пром-упаковке</t>
  </si>
  <si>
    <t>в/с в пром-упаковке</t>
  </si>
  <si>
    <t>2 пакет 800 г</t>
  </si>
  <si>
    <t>3 пакет 800 г</t>
  </si>
  <si>
    <t>Лот №11 Ягода свежемороженная</t>
  </si>
  <si>
    <t>Лот №10 Полуфабрикаты (пельмени, вареники, блины, тесто)</t>
  </si>
  <si>
    <t>Потребное количество</t>
  </si>
  <si>
    <t>Чудо йогурт молочный</t>
  </si>
  <si>
    <t>Молоко сгущенное вареное</t>
  </si>
  <si>
    <t>без кости, п/фабрикат</t>
  </si>
  <si>
    <t>Фарш домашний</t>
  </si>
  <si>
    <t>импорт</t>
  </si>
  <si>
    <t>Сардельки</t>
  </si>
  <si>
    <t>Сочные</t>
  </si>
  <si>
    <t>Аппетитные НО</t>
  </si>
  <si>
    <t>Особые</t>
  </si>
  <si>
    <t>Сардельки обеденные в чреве, полиамид в/с</t>
  </si>
  <si>
    <t>Грудка куриная</t>
  </si>
  <si>
    <t>Филе куриное</t>
  </si>
  <si>
    <t>1/100 гр.</t>
  </si>
  <si>
    <t>Маргарин</t>
  </si>
  <si>
    <t>фас. 1 п. - 180 г.</t>
  </si>
  <si>
    <t>1 бут.900 г.</t>
  </si>
  <si>
    <t>Майонез</t>
  </si>
  <si>
    <t>провансаль</t>
  </si>
  <si>
    <t>Чудесница</t>
  </si>
  <si>
    <t>1 банка 500 г</t>
  </si>
  <si>
    <t>1 бут.- 950 г</t>
  </si>
  <si>
    <t>Мука пшеничная Новосибирская</t>
  </si>
  <si>
    <t>Чай разовый</t>
  </si>
  <si>
    <t>1 пак.  2 г</t>
  </si>
  <si>
    <t>1 пак. 20 г</t>
  </si>
  <si>
    <t>Какао-порошок с  добавлением сахара</t>
  </si>
  <si>
    <t>тетрапак,       0,2 л</t>
  </si>
  <si>
    <t>тетрапак,          1 л</t>
  </si>
  <si>
    <t>тетрапак,            1 л</t>
  </si>
  <si>
    <t>10% сока</t>
  </si>
  <si>
    <t>Картофель</t>
  </si>
  <si>
    <t>Капуста</t>
  </si>
  <si>
    <t>Морковь</t>
  </si>
  <si>
    <t>Свекла</t>
  </si>
  <si>
    <t>Лук</t>
  </si>
  <si>
    <t>ГОСТ     7176-85</t>
  </si>
  <si>
    <t>ГОСТ      1724-85</t>
  </si>
  <si>
    <t>ГОСТ
1723-86</t>
  </si>
  <si>
    <t>ГОСТ
1722-85</t>
  </si>
  <si>
    <t>Сухофрукты в индивидуальной упаковке</t>
  </si>
  <si>
    <t>1 пак - 20-30 гр</t>
  </si>
  <si>
    <t>Орехи в индивидуальной упаковке</t>
  </si>
  <si>
    <t>Язык слоеный</t>
  </si>
  <si>
    <t>50 гр.</t>
  </si>
  <si>
    <t>Блины с творогом</t>
  </si>
  <si>
    <t>Блины с джемом</t>
  </si>
  <si>
    <t>Блины со сгущеным молоком</t>
  </si>
  <si>
    <t>1 пакет 420 гр.</t>
  </si>
  <si>
    <t>Тесто слоеное дрожжевое</t>
  </si>
  <si>
    <t>1 пакет 470 гр.</t>
  </si>
  <si>
    <t>Тесто слоеное пресное</t>
  </si>
  <si>
    <t>Элитная</t>
  </si>
  <si>
    <t>Яблоки Голден</t>
  </si>
  <si>
    <t>1 кат. промзабой 26.4% кости</t>
  </si>
  <si>
    <t>Мясо катлетное говяжье</t>
  </si>
  <si>
    <t>Бином</t>
  </si>
  <si>
    <t>24% сока</t>
  </si>
  <si>
    <t>бут., 1 л</t>
  </si>
  <si>
    <t>Яблоки Джонатан</t>
  </si>
  <si>
    <t>Узбекистан</t>
  </si>
  <si>
    <t xml:space="preserve">                 Лот №9 Кондитерские изделия</t>
  </si>
  <si>
    <t xml:space="preserve">           Заказ на поставку продуктов питания для учреждений образования Ленинского района (третья группа) на 4-ый квартал 2006 г. </t>
  </si>
  <si>
    <t>Ценовые предложения участников конкурса с учетом НДС, руб</t>
  </si>
  <si>
    <t>Сокосодержащие витаминизированные напитки</t>
  </si>
  <si>
    <t>Пельмени "Домашние" или аналог</t>
  </si>
  <si>
    <t>Пельмени "Малышок" или аналог</t>
  </si>
  <si>
    <t>Сок «Фруктовый сад» или аналог</t>
  </si>
  <si>
    <t>Сок «Тонус» или аналог</t>
  </si>
  <si>
    <t>Сок «Я» или аналог</t>
  </si>
  <si>
    <t>Сок «Фрустайл» или аналог</t>
  </si>
  <si>
    <t>Соки и нектары «Туса Джуса» или аналог</t>
  </si>
  <si>
    <t>Минеральная вода «Карачинская» или аналог</t>
  </si>
  <si>
    <t>Чай «Лисма» или аналог</t>
  </si>
  <si>
    <t>Чай гранулированный «Гита-медиум» или аналог</t>
  </si>
  <si>
    <t>«Голден игл» 3 в 1 или аналог</t>
  </si>
  <si>
    <t>Кофе «Мак кофе» или аналог</t>
  </si>
  <si>
    <t>Кетчуп «Ермак» или аналог</t>
  </si>
  <si>
    <t>Филевское отменное или аналог</t>
  </si>
  <si>
    <t>Золотая семечка
Солнечная масленица или аналог</t>
  </si>
  <si>
    <t>Слобода или аналог</t>
  </si>
  <si>
    <t>Маргарин столовый «Солнечный» или аналог</t>
  </si>
  <si>
    <t>Макаронные изделия "Султан", "Мельник" или аналог</t>
  </si>
  <si>
    <t xml:space="preserve">Руководитель </t>
  </si>
  <si>
    <t>ФИО</t>
  </si>
  <si>
    <t>м.п.</t>
  </si>
  <si>
    <t xml:space="preserve">           Конкурсная заявка  на поставку продуктов питания в 4 квартале 2006 г.  в учреждения образования Ленинского района (третья группа):  ДОУ № № 84, 112, 133, 184, 198, 203, 238, 405, 415, 422, 441, 445, 472, 480; 
Гимназия № 2, МОУ СОШ № № 45, 86, 90, 92, 138, 191
</t>
  </si>
  <si>
    <t xml:space="preserve">           Конкурсная заявка  на поставку продуктов питания в 4 квартале 2006 г.  в учреждения образования Ленинского района (третья группа):  ДОУ № № 84, 112, 133, 184, 198, 203, 238, 405, 415, 422, 441, 445, 472, 480; Гимназия № 2, МОУ СОШ № № 45, 86, 90, 92, 138, 191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</si>
</sst>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justify"/>
    </xf>
    <xf numFmtId="0" fontId="6" fillId="0" borderId="5" xfId="0" applyFont="1" applyBorder="1" applyAlignment="1">
      <alignment/>
    </xf>
    <xf numFmtId="0" fontId="0" fillId="0" borderId="0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view="pageBreakPreview" zoomScale="60" workbookViewId="0" topLeftCell="A1">
      <selection activeCell="A2" sqref="A2:I2"/>
    </sheetView>
  </sheetViews>
  <sheetFormatPr defaultColWidth="9.00390625" defaultRowHeight="12.75"/>
  <cols>
    <col min="1" max="1" width="23.875" style="1" customWidth="1"/>
    <col min="2" max="2" width="11.625" style="0" customWidth="1"/>
    <col min="3" max="3" width="9.875" style="0" customWidth="1"/>
    <col min="4" max="4" width="11.00390625" style="0" customWidth="1"/>
    <col min="5" max="5" width="10.75390625" style="0" customWidth="1"/>
    <col min="6" max="6" width="11.125" style="0" customWidth="1"/>
    <col min="7" max="7" width="14.00390625" style="0" customWidth="1"/>
    <col min="8" max="9" width="9.875" style="0" customWidth="1"/>
    <col min="10" max="10" width="10.125" style="0" customWidth="1"/>
    <col min="12" max="12" width="10.625" style="0" bestFit="1" customWidth="1"/>
    <col min="13" max="13" width="24.125" style="0" customWidth="1"/>
    <col min="14" max="14" width="11.125" style="0" customWidth="1"/>
    <col min="15" max="15" width="12.375" style="0" customWidth="1"/>
    <col min="16" max="16" width="10.875" style="0" customWidth="1"/>
    <col min="18" max="18" width="9.375" style="0" customWidth="1"/>
    <col min="19" max="19" width="12.00390625" style="0" customWidth="1"/>
    <col min="20" max="20" width="13.625" style="0" customWidth="1"/>
    <col min="21" max="21" width="13.875" style="0" customWidth="1"/>
    <col min="22" max="22" width="12.375" style="0" customWidth="1"/>
  </cols>
  <sheetData>
    <row r="1" spans="1:21" ht="65.25" customHeight="1">
      <c r="A1"/>
      <c r="C1" s="17"/>
      <c r="D1" s="17" t="s">
        <v>225</v>
      </c>
      <c r="E1" s="17"/>
      <c r="G1" s="17"/>
      <c r="K1" s="21" t="s">
        <v>234</v>
      </c>
      <c r="O1" s="41" t="s">
        <v>225</v>
      </c>
      <c r="P1" s="42"/>
      <c r="Q1" s="42"/>
      <c r="R1" s="42"/>
      <c r="S1" s="42"/>
      <c r="U1" s="21" t="s">
        <v>236</v>
      </c>
    </row>
    <row r="2" spans="1:21" ht="84" customHeight="1">
      <c r="A2" s="44" t="s">
        <v>339</v>
      </c>
      <c r="B2" s="42"/>
      <c r="C2" s="42"/>
      <c r="D2" s="42"/>
      <c r="E2" s="42"/>
      <c r="F2" s="42"/>
      <c r="G2" s="42"/>
      <c r="H2" s="42"/>
      <c r="I2" s="42"/>
      <c r="K2" s="21"/>
      <c r="M2" s="44" t="s">
        <v>339</v>
      </c>
      <c r="N2" s="42"/>
      <c r="O2" s="42"/>
      <c r="P2" s="42"/>
      <c r="Q2" s="42"/>
      <c r="R2" s="42"/>
      <c r="S2" s="42"/>
      <c r="T2" s="42"/>
      <c r="U2" s="42"/>
    </row>
    <row r="3" spans="1:22" ht="25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31"/>
      <c r="M3" s="43"/>
      <c r="N3" s="40"/>
      <c r="O3" s="40"/>
      <c r="P3" s="40"/>
      <c r="Q3" s="40"/>
      <c r="R3" s="40"/>
      <c r="S3" s="40"/>
      <c r="T3" s="40"/>
      <c r="U3" s="40"/>
      <c r="V3" s="40"/>
    </row>
    <row r="4" spans="1:22" s="1" customFormat="1" ht="64.5" customHeight="1">
      <c r="A4" s="3" t="s">
        <v>21</v>
      </c>
      <c r="B4" s="3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253</v>
      </c>
      <c r="H4" s="3" t="s">
        <v>6</v>
      </c>
      <c r="I4" s="3" t="s">
        <v>7</v>
      </c>
      <c r="J4" s="3" t="s">
        <v>7</v>
      </c>
      <c r="K4" s="3" t="s">
        <v>8</v>
      </c>
      <c r="L4" s="3" t="s">
        <v>8</v>
      </c>
      <c r="M4" s="3" t="s">
        <v>21</v>
      </c>
      <c r="N4" s="3" t="s">
        <v>10</v>
      </c>
      <c r="O4" s="3" t="s">
        <v>11</v>
      </c>
      <c r="P4" s="3" t="s">
        <v>13</v>
      </c>
      <c r="Q4" s="3" t="s">
        <v>15</v>
      </c>
      <c r="R4" s="3" t="s">
        <v>16</v>
      </c>
      <c r="S4" s="3" t="s">
        <v>17</v>
      </c>
      <c r="T4" s="3" t="s">
        <v>19</v>
      </c>
      <c r="U4" s="3" t="s">
        <v>20</v>
      </c>
      <c r="V4" s="3" t="s">
        <v>254</v>
      </c>
    </row>
    <row r="5" spans="1:22" s="1" customFormat="1" ht="56.25" customHeight="1">
      <c r="A5" s="3" t="s">
        <v>22</v>
      </c>
      <c r="B5" s="3" t="s">
        <v>1</v>
      </c>
      <c r="C5" s="4">
        <v>0.025</v>
      </c>
      <c r="D5" s="4">
        <v>0.025</v>
      </c>
      <c r="E5" s="4">
        <v>0.025</v>
      </c>
      <c r="F5" s="4">
        <v>0.025</v>
      </c>
      <c r="G5" s="4">
        <v>0.025</v>
      </c>
      <c r="H5" s="4">
        <v>0.025</v>
      </c>
      <c r="I5" s="5">
        <v>0.1</v>
      </c>
      <c r="J5" s="5">
        <v>0.15</v>
      </c>
      <c r="K5" s="3" t="s">
        <v>9</v>
      </c>
      <c r="L5" s="4">
        <v>0.26</v>
      </c>
      <c r="M5" s="3" t="s">
        <v>22</v>
      </c>
      <c r="N5" s="4">
        <v>0.045</v>
      </c>
      <c r="O5" s="5">
        <v>0.15</v>
      </c>
      <c r="P5" s="5">
        <v>0.05</v>
      </c>
      <c r="Q5" s="5">
        <v>0.05</v>
      </c>
      <c r="R5" s="5">
        <v>0.25</v>
      </c>
      <c r="S5" s="3" t="s">
        <v>33</v>
      </c>
      <c r="T5" s="5">
        <v>0.5</v>
      </c>
      <c r="U5" s="5">
        <v>0.45</v>
      </c>
      <c r="V5" s="2"/>
    </row>
    <row r="6" spans="1:22" s="1" customFormat="1" ht="52.5" customHeight="1">
      <c r="A6" s="3" t="s">
        <v>23</v>
      </c>
      <c r="B6" s="3" t="s">
        <v>25</v>
      </c>
      <c r="C6" s="3" t="s">
        <v>26</v>
      </c>
      <c r="D6" s="3" t="s">
        <v>27</v>
      </c>
      <c r="E6" s="3" t="s">
        <v>27</v>
      </c>
      <c r="F6" s="3" t="s">
        <v>27</v>
      </c>
      <c r="G6" s="3" t="s">
        <v>28</v>
      </c>
      <c r="H6" s="3" t="s">
        <v>28</v>
      </c>
      <c r="I6" s="3" t="s">
        <v>32</v>
      </c>
      <c r="J6" s="3" t="s">
        <v>32</v>
      </c>
      <c r="K6" s="3" t="s">
        <v>29</v>
      </c>
      <c r="L6" s="3" t="s">
        <v>29</v>
      </c>
      <c r="M6" s="3" t="s">
        <v>23</v>
      </c>
      <c r="N6" s="3" t="s">
        <v>30</v>
      </c>
      <c r="O6" s="3" t="s">
        <v>12</v>
      </c>
      <c r="P6" s="3" t="s">
        <v>14</v>
      </c>
      <c r="Q6" s="3" t="s">
        <v>31</v>
      </c>
      <c r="R6" s="3" t="s">
        <v>14</v>
      </c>
      <c r="S6" s="3" t="s">
        <v>18</v>
      </c>
      <c r="T6" s="3" t="s">
        <v>14</v>
      </c>
      <c r="U6" s="3" t="s">
        <v>14</v>
      </c>
      <c r="V6" s="3" t="s">
        <v>14</v>
      </c>
    </row>
    <row r="7" spans="1:22" s="1" customFormat="1" ht="42.75" customHeight="1">
      <c r="A7" s="3" t="s">
        <v>24</v>
      </c>
      <c r="B7" s="3" t="s">
        <v>34</v>
      </c>
      <c r="C7" s="3" t="s">
        <v>34</v>
      </c>
      <c r="D7" s="3" t="s">
        <v>34</v>
      </c>
      <c r="E7" s="3" t="s">
        <v>34</v>
      </c>
      <c r="F7" s="3" t="s">
        <v>34</v>
      </c>
      <c r="G7" s="3" t="s">
        <v>34</v>
      </c>
      <c r="H7" s="3" t="s">
        <v>34</v>
      </c>
      <c r="I7" s="3" t="s">
        <v>34</v>
      </c>
      <c r="J7" s="3" t="s">
        <v>34</v>
      </c>
      <c r="K7" s="3" t="s">
        <v>34</v>
      </c>
      <c r="L7" s="3" t="s">
        <v>34</v>
      </c>
      <c r="M7" s="3" t="s">
        <v>24</v>
      </c>
      <c r="N7" s="3" t="s">
        <v>34</v>
      </c>
      <c r="O7" s="3" t="s">
        <v>35</v>
      </c>
      <c r="P7" s="3" t="s">
        <v>35</v>
      </c>
      <c r="Q7" s="3" t="s">
        <v>34</v>
      </c>
      <c r="R7" s="3" t="s">
        <v>35</v>
      </c>
      <c r="S7" s="3" t="s">
        <v>34</v>
      </c>
      <c r="T7" s="3" t="s">
        <v>35</v>
      </c>
      <c r="U7" s="3" t="s">
        <v>35</v>
      </c>
      <c r="V7" s="3" t="s">
        <v>35</v>
      </c>
    </row>
    <row r="8" spans="1:22" ht="55.5" customHeight="1">
      <c r="A8" s="3" t="s">
        <v>252</v>
      </c>
      <c r="B8" s="13">
        <f>25930+310</f>
        <v>26240</v>
      </c>
      <c r="C8" s="13">
        <f>3005+120</f>
        <v>3125</v>
      </c>
      <c r="D8" s="13">
        <f>211+170</f>
        <v>381</v>
      </c>
      <c r="E8" s="13">
        <f>3880+170</f>
        <v>4050</v>
      </c>
      <c r="F8" s="13">
        <f>680+1860</f>
        <v>2540</v>
      </c>
      <c r="G8" s="13"/>
      <c r="H8" s="13">
        <v>1000</v>
      </c>
      <c r="I8" s="13">
        <f>255+868</f>
        <v>1123</v>
      </c>
      <c r="J8" s="13">
        <f>528+15+145</f>
        <v>688</v>
      </c>
      <c r="K8" s="13">
        <v>4500</v>
      </c>
      <c r="L8" s="13">
        <v>800</v>
      </c>
      <c r="M8" s="3" t="s">
        <v>252</v>
      </c>
      <c r="N8" s="13">
        <v>400</v>
      </c>
      <c r="O8" s="13">
        <v>90</v>
      </c>
      <c r="P8" s="13">
        <f>70+1958</f>
        <v>2028</v>
      </c>
      <c r="Q8" s="13">
        <f>320+648</f>
        <v>968</v>
      </c>
      <c r="R8" s="13">
        <f>404+644</f>
        <v>1048</v>
      </c>
      <c r="S8" s="13">
        <f>315+650+265</f>
        <v>1230</v>
      </c>
      <c r="T8" s="13">
        <f>26+249</f>
        <v>275</v>
      </c>
      <c r="U8" s="13">
        <f>330+119</f>
        <v>449</v>
      </c>
      <c r="V8" s="13">
        <v>50</v>
      </c>
    </row>
    <row r="9" spans="1:22" ht="54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" t="s">
        <v>315</v>
      </c>
      <c r="N9" s="13"/>
      <c r="O9" s="13"/>
      <c r="P9" s="13"/>
      <c r="Q9" s="13"/>
      <c r="R9" s="13"/>
      <c r="S9" s="13"/>
      <c r="T9" s="13"/>
      <c r="U9" s="13"/>
      <c r="V9" s="13"/>
    </row>
    <row r="10" ht="46.5" customHeight="1"/>
    <row r="11" spans="1:17" ht="16.5" customHeight="1">
      <c r="A11" s="36" t="s">
        <v>335</v>
      </c>
      <c r="B11" s="37"/>
      <c r="C11" s="37"/>
      <c r="D11" s="14"/>
      <c r="E11" s="14" t="s">
        <v>336</v>
      </c>
      <c r="M11" s="36" t="s">
        <v>335</v>
      </c>
      <c r="N11" s="37"/>
      <c r="O11" s="37"/>
      <c r="P11" s="14"/>
      <c r="Q11" s="14" t="s">
        <v>336</v>
      </c>
    </row>
    <row r="12" spans="1:18" ht="46.5" customHeight="1">
      <c r="A12" s="36" t="s">
        <v>337</v>
      </c>
      <c r="M12" s="36" t="s">
        <v>337</v>
      </c>
      <c r="R12" s="6"/>
    </row>
    <row r="13" ht="16.5" customHeight="1"/>
    <row r="16" ht="15.75" customHeight="1"/>
    <row r="17" ht="15.75" customHeight="1"/>
    <row r="18" ht="16.5" customHeight="1"/>
    <row r="19" ht="15.75" customHeight="1"/>
    <row r="20" ht="15.75" customHeight="1"/>
    <row r="21" ht="16.5" customHeight="1"/>
    <row r="23" ht="30.75" customHeight="1"/>
    <row r="24" ht="16.5" customHeight="1"/>
  </sheetData>
  <mergeCells count="5">
    <mergeCell ref="A3:K3"/>
    <mergeCell ref="O1:S1"/>
    <mergeCell ref="M3:V3"/>
    <mergeCell ref="A2:I2"/>
    <mergeCell ref="M2:U2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12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5.00390625" style="0" customWidth="1"/>
    <col min="2" max="2" width="16.25390625" style="0" customWidth="1"/>
    <col min="3" max="3" width="12.75390625" style="0" customWidth="1"/>
    <col min="4" max="4" width="15.875" style="0" customWidth="1"/>
    <col min="5" max="5" width="13.25390625" style="0" customWidth="1"/>
    <col min="6" max="6" width="12.00390625" style="0" customWidth="1"/>
    <col min="7" max="7" width="13.375" style="0" customWidth="1"/>
    <col min="8" max="8" width="12.25390625" style="0" customWidth="1"/>
    <col min="9" max="9" width="11.25390625" style="0" customWidth="1"/>
    <col min="10" max="10" width="12.25390625" style="0" customWidth="1"/>
  </cols>
  <sheetData>
    <row r="1" spans="2:5" ht="30" customHeight="1">
      <c r="B1" s="55" t="s">
        <v>235</v>
      </c>
      <c r="C1" s="56"/>
      <c r="D1" s="56"/>
      <c r="E1" s="42"/>
    </row>
    <row r="2" spans="1:10" ht="76.5" customHeight="1">
      <c r="A2" s="44" t="s">
        <v>339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7" customHeight="1">
      <c r="A3" s="46"/>
      <c r="B3" s="64"/>
      <c r="C3" s="64"/>
      <c r="D3" s="64"/>
      <c r="E3" s="64"/>
      <c r="F3" s="64"/>
      <c r="G3" s="64"/>
      <c r="H3" s="64"/>
      <c r="I3" s="46" t="s">
        <v>241</v>
      </c>
      <c r="J3" s="46"/>
    </row>
    <row r="4" spans="1:10" s="1" customFormat="1" ht="68.25" customHeight="1">
      <c r="A4" s="8" t="s">
        <v>21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  <c r="H4" s="3" t="s">
        <v>139</v>
      </c>
      <c r="I4" s="3" t="s">
        <v>140</v>
      </c>
      <c r="J4" s="3" t="s">
        <v>141</v>
      </c>
    </row>
    <row r="5" spans="1:10" s="1" customFormat="1" ht="63.75" customHeight="1">
      <c r="A5" s="8" t="s">
        <v>22</v>
      </c>
      <c r="B5" s="13"/>
      <c r="C5" s="3"/>
      <c r="D5" s="3"/>
      <c r="E5" s="3"/>
      <c r="F5" s="3"/>
      <c r="G5" s="27"/>
      <c r="H5" s="27"/>
      <c r="I5" s="27"/>
      <c r="J5" s="27"/>
    </row>
    <row r="6" spans="1:10" s="1" customFormat="1" ht="52.5" customHeight="1">
      <c r="A6" s="8" t="s">
        <v>23</v>
      </c>
      <c r="B6" s="13" t="s">
        <v>142</v>
      </c>
      <c r="C6" s="3" t="s">
        <v>143</v>
      </c>
      <c r="D6" s="3" t="s">
        <v>144</v>
      </c>
      <c r="E6" s="3" t="s">
        <v>145</v>
      </c>
      <c r="F6" s="3" t="s">
        <v>146</v>
      </c>
      <c r="G6" s="3" t="s">
        <v>147</v>
      </c>
      <c r="H6" s="3" t="s">
        <v>148</v>
      </c>
      <c r="I6" s="3" t="s">
        <v>149</v>
      </c>
      <c r="J6" s="3" t="s">
        <v>149</v>
      </c>
    </row>
    <row r="7" spans="1:10" s="1" customFormat="1" ht="42.75" customHeight="1">
      <c r="A7" s="3" t="s">
        <v>24</v>
      </c>
      <c r="B7" s="9" t="s">
        <v>67</v>
      </c>
      <c r="C7" s="9" t="s">
        <v>67</v>
      </c>
      <c r="D7" s="9" t="s">
        <v>67</v>
      </c>
      <c r="E7" s="9" t="s">
        <v>67</v>
      </c>
      <c r="F7" s="9" t="s">
        <v>67</v>
      </c>
      <c r="G7" s="9" t="s">
        <v>67</v>
      </c>
      <c r="H7" s="9" t="s">
        <v>67</v>
      </c>
      <c r="I7" s="9" t="s">
        <v>67</v>
      </c>
      <c r="J7" s="9" t="s">
        <v>67</v>
      </c>
    </row>
    <row r="8" spans="1:10" ht="56.25" customHeight="1">
      <c r="A8" s="24" t="s">
        <v>224</v>
      </c>
      <c r="B8" s="26">
        <f>622+561</f>
        <v>1183</v>
      </c>
      <c r="C8" s="26">
        <v>150</v>
      </c>
      <c r="D8" s="26">
        <f>160+77</f>
        <v>237</v>
      </c>
      <c r="E8" s="26">
        <f>75+1149</f>
        <v>1224</v>
      </c>
      <c r="F8" s="26">
        <v>185</v>
      </c>
      <c r="G8" s="26">
        <v>40</v>
      </c>
      <c r="H8" s="26">
        <f>110+200</f>
        <v>310</v>
      </c>
      <c r="I8" s="26">
        <f>68+100</f>
        <v>168</v>
      </c>
      <c r="J8" s="26">
        <v>120</v>
      </c>
    </row>
    <row r="9" spans="1:10" ht="48.75" customHeight="1">
      <c r="A9" s="3" t="s">
        <v>315</v>
      </c>
      <c r="B9" s="26"/>
      <c r="C9" s="26"/>
      <c r="D9" s="26"/>
      <c r="E9" s="26"/>
      <c r="F9" s="26"/>
      <c r="G9" s="26"/>
      <c r="H9" s="26"/>
      <c r="I9" s="26"/>
      <c r="J9" s="26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4">
    <mergeCell ref="I3:J3"/>
    <mergeCell ref="A3:H3"/>
    <mergeCell ref="B1:E1"/>
    <mergeCell ref="A2:J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workbookViewId="0" topLeftCell="A1">
      <selection activeCell="A11" sqref="A11:E12"/>
    </sheetView>
  </sheetViews>
  <sheetFormatPr defaultColWidth="9.00390625" defaultRowHeight="12.75"/>
  <cols>
    <col min="1" max="1" width="24.625" style="0" customWidth="1"/>
    <col min="2" max="2" width="11.75390625" style="0" customWidth="1"/>
    <col min="3" max="3" width="19.75390625" style="0" customWidth="1"/>
    <col min="4" max="4" width="13.00390625" style="0" customWidth="1"/>
    <col min="5" max="5" width="13.25390625" style="0" customWidth="1"/>
    <col min="6" max="6" width="14.75390625" style="0" customWidth="1"/>
    <col min="7" max="7" width="14.375" style="0" customWidth="1"/>
    <col min="8" max="8" width="15.625" style="0" customWidth="1"/>
    <col min="9" max="9" width="20.625" style="0" customWidth="1"/>
    <col min="10" max="10" width="21.875" style="0" customWidth="1"/>
    <col min="11" max="11" width="17.75390625" style="0" customWidth="1"/>
  </cols>
  <sheetData>
    <row r="1" spans="2:8" ht="29.25" customHeight="1">
      <c r="B1" s="55" t="s">
        <v>235</v>
      </c>
      <c r="C1" s="56"/>
      <c r="D1" s="56"/>
      <c r="E1" s="56"/>
      <c r="F1" s="42"/>
      <c r="G1" s="6"/>
      <c r="H1" s="6"/>
    </row>
    <row r="2" spans="1:10" ht="72.75" customHeight="1">
      <c r="A2" s="44" t="s">
        <v>339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26.25" customHeight="1">
      <c r="A3" s="46"/>
      <c r="B3" s="64"/>
      <c r="C3" s="64"/>
      <c r="D3" s="64"/>
      <c r="E3" s="64"/>
      <c r="F3" s="64"/>
      <c r="G3" s="64"/>
      <c r="H3" s="64"/>
      <c r="I3" s="64"/>
      <c r="K3" s="22" t="s">
        <v>242</v>
      </c>
    </row>
    <row r="4" spans="1:11" s="1" customFormat="1" ht="72" customHeight="1">
      <c r="A4" s="3" t="s">
        <v>21</v>
      </c>
      <c r="B4" s="3" t="s">
        <v>325</v>
      </c>
      <c r="C4" s="3" t="s">
        <v>326</v>
      </c>
      <c r="D4" s="3" t="s">
        <v>150</v>
      </c>
      <c r="E4" s="3" t="s">
        <v>275</v>
      </c>
      <c r="F4" s="3" t="s">
        <v>151</v>
      </c>
      <c r="G4" s="3" t="s">
        <v>328</v>
      </c>
      <c r="H4" s="3" t="s">
        <v>327</v>
      </c>
      <c r="I4" s="3" t="s">
        <v>152</v>
      </c>
      <c r="J4" s="8" t="s">
        <v>153</v>
      </c>
      <c r="K4" s="3" t="s">
        <v>278</v>
      </c>
    </row>
    <row r="5" spans="1:11" s="11" customFormat="1" ht="78.75" customHeight="1">
      <c r="A5" s="3" t="s">
        <v>22</v>
      </c>
      <c r="B5" s="3"/>
      <c r="C5" s="3"/>
      <c r="D5" s="3" t="s">
        <v>154</v>
      </c>
      <c r="E5" s="3" t="s">
        <v>58</v>
      </c>
      <c r="F5" s="3" t="s">
        <v>155</v>
      </c>
      <c r="G5" s="7"/>
      <c r="H5" s="7"/>
      <c r="I5" s="3" t="s">
        <v>156</v>
      </c>
      <c r="J5" s="3" t="s">
        <v>157</v>
      </c>
      <c r="K5" s="7"/>
    </row>
    <row r="6" spans="1:11" s="1" customFormat="1" ht="52.5" customHeight="1">
      <c r="A6" s="3" t="s">
        <v>23</v>
      </c>
      <c r="B6" s="3" t="s">
        <v>158</v>
      </c>
      <c r="C6" s="3" t="s">
        <v>159</v>
      </c>
      <c r="D6" s="3" t="s">
        <v>158</v>
      </c>
      <c r="E6" s="3" t="s">
        <v>276</v>
      </c>
      <c r="F6" s="3" t="s">
        <v>160</v>
      </c>
      <c r="G6" s="3" t="s">
        <v>277</v>
      </c>
      <c r="H6" s="3" t="s">
        <v>277</v>
      </c>
      <c r="I6" s="3" t="s">
        <v>161</v>
      </c>
      <c r="J6" s="3" t="s">
        <v>162</v>
      </c>
      <c r="K6" s="3" t="s">
        <v>132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/>
      <c r="J7" s="3"/>
      <c r="K7" s="7" t="s">
        <v>47</v>
      </c>
    </row>
    <row r="8" spans="1:11" ht="56.25" customHeight="1">
      <c r="A8" s="3" t="s">
        <v>224</v>
      </c>
      <c r="B8" s="13">
        <f>30+165</f>
        <v>195</v>
      </c>
      <c r="C8" s="13">
        <f>50+250</f>
        <v>300</v>
      </c>
      <c r="D8" s="13">
        <f>566+375</f>
        <v>941</v>
      </c>
      <c r="E8" s="13">
        <v>2000</v>
      </c>
      <c r="F8" s="13">
        <v>60</v>
      </c>
      <c r="G8" s="13">
        <v>2000</v>
      </c>
      <c r="H8" s="13"/>
      <c r="I8" s="13">
        <f>366+330</f>
        <v>696</v>
      </c>
      <c r="J8" s="13">
        <v>144</v>
      </c>
      <c r="K8" s="13">
        <v>6</v>
      </c>
    </row>
    <row r="9" spans="1:11" ht="48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35"/>
      <c r="K9" s="35"/>
    </row>
    <row r="11" spans="1:5" ht="15.75">
      <c r="A11" s="36" t="s">
        <v>335</v>
      </c>
      <c r="B11" s="37"/>
      <c r="C11" s="37"/>
      <c r="D11" s="14"/>
      <c r="E11" s="14" t="s">
        <v>336</v>
      </c>
    </row>
    <row r="12" ht="15.75">
      <c r="A12" s="36" t="s">
        <v>337</v>
      </c>
    </row>
  </sheetData>
  <mergeCells count="3">
    <mergeCell ref="A3:I3"/>
    <mergeCell ref="B1:F1"/>
    <mergeCell ref="A2:J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4.00390625" style="0" customWidth="1"/>
    <col min="2" max="2" width="14.375" style="0" customWidth="1"/>
    <col min="3" max="3" width="14.25390625" style="0" customWidth="1"/>
    <col min="4" max="4" width="14.375" style="0" customWidth="1"/>
    <col min="5" max="5" width="14.875" style="0" customWidth="1"/>
    <col min="6" max="7" width="13.125" style="0" customWidth="1"/>
    <col min="8" max="8" width="13.25390625" style="0" customWidth="1"/>
    <col min="9" max="9" width="14.00390625" style="0" customWidth="1"/>
    <col min="10" max="10" width="16.875" style="0" customWidth="1"/>
    <col min="11" max="11" width="10.625" style="0" customWidth="1"/>
    <col min="12" max="12" width="20.00390625" style="0" customWidth="1"/>
    <col min="13" max="13" width="18.75390625" style="0" customWidth="1"/>
    <col min="14" max="14" width="13.00390625" style="0" customWidth="1"/>
  </cols>
  <sheetData>
    <row r="1" spans="2:12" ht="29.25" customHeight="1">
      <c r="B1" s="55" t="s">
        <v>235</v>
      </c>
      <c r="C1" s="56"/>
      <c r="D1" s="56"/>
      <c r="E1" s="56"/>
      <c r="F1" s="56"/>
      <c r="G1" s="56"/>
      <c r="H1" s="42"/>
      <c r="I1" s="6"/>
      <c r="J1" s="6"/>
      <c r="K1" s="6"/>
      <c r="L1" s="6"/>
    </row>
    <row r="2" spans="2:12" ht="78.75" customHeight="1">
      <c r="B2" s="44" t="s">
        <v>339</v>
      </c>
      <c r="C2" s="42"/>
      <c r="D2" s="42"/>
      <c r="E2" s="42"/>
      <c r="F2" s="42"/>
      <c r="G2" s="42"/>
      <c r="H2" s="42"/>
      <c r="I2" s="42"/>
      <c r="J2" s="42"/>
      <c r="K2" s="42"/>
      <c r="L2" s="6"/>
    </row>
    <row r="3" spans="1:13" ht="27" customHeight="1">
      <c r="A3" s="46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244</v>
      </c>
    </row>
    <row r="4" spans="1:14" s="1" customFormat="1" ht="66" customHeight="1">
      <c r="A4" s="8" t="s">
        <v>21</v>
      </c>
      <c r="B4" s="3" t="s">
        <v>243</v>
      </c>
      <c r="C4" s="3" t="s">
        <v>319</v>
      </c>
      <c r="D4" s="3" t="s">
        <v>319</v>
      </c>
      <c r="E4" s="3" t="s">
        <v>319</v>
      </c>
      <c r="F4" s="3" t="s">
        <v>320</v>
      </c>
      <c r="G4" s="3" t="s">
        <v>320</v>
      </c>
      <c r="H4" s="3" t="s">
        <v>321</v>
      </c>
      <c r="I4" s="3" t="s">
        <v>322</v>
      </c>
      <c r="J4" s="3" t="s">
        <v>323</v>
      </c>
      <c r="K4" s="2" t="s">
        <v>308</v>
      </c>
      <c r="L4" s="2" t="s">
        <v>316</v>
      </c>
      <c r="M4" s="3" t="s">
        <v>324</v>
      </c>
      <c r="N4" s="29"/>
    </row>
    <row r="5" spans="1:14" s="1" customFormat="1" ht="63.75" customHeight="1">
      <c r="A5" s="3" t="s">
        <v>22</v>
      </c>
      <c r="B5" s="3" t="s">
        <v>163</v>
      </c>
      <c r="C5" s="3" t="s">
        <v>163</v>
      </c>
      <c r="D5" s="3" t="s">
        <v>163</v>
      </c>
      <c r="E5" s="3" t="s">
        <v>163</v>
      </c>
      <c r="F5" s="3" t="s">
        <v>164</v>
      </c>
      <c r="G5" s="3" t="s">
        <v>164</v>
      </c>
      <c r="H5" s="3" t="s">
        <v>164</v>
      </c>
      <c r="I5" s="3" t="s">
        <v>164</v>
      </c>
      <c r="J5" s="3" t="s">
        <v>163</v>
      </c>
      <c r="K5" s="3" t="s">
        <v>309</v>
      </c>
      <c r="L5" s="3" t="s">
        <v>282</v>
      </c>
      <c r="M5" s="2"/>
      <c r="N5" s="29"/>
    </row>
    <row r="6" spans="1:14" s="1" customFormat="1" ht="52.5" customHeight="1">
      <c r="A6" s="3" t="s">
        <v>23</v>
      </c>
      <c r="B6" s="3" t="s">
        <v>165</v>
      </c>
      <c r="C6" s="3" t="s">
        <v>166</v>
      </c>
      <c r="D6" s="3" t="s">
        <v>167</v>
      </c>
      <c r="E6" s="3" t="s">
        <v>279</v>
      </c>
      <c r="F6" s="3" t="s">
        <v>280</v>
      </c>
      <c r="G6" s="3" t="s">
        <v>168</v>
      </c>
      <c r="H6" s="3" t="s">
        <v>168</v>
      </c>
      <c r="I6" s="3" t="s">
        <v>281</v>
      </c>
      <c r="J6" s="3" t="s">
        <v>168</v>
      </c>
      <c r="K6" s="3" t="s">
        <v>310</v>
      </c>
      <c r="L6" s="3" t="s">
        <v>169</v>
      </c>
      <c r="M6" s="3" t="s">
        <v>169</v>
      </c>
      <c r="N6" s="29"/>
    </row>
    <row r="7" spans="1:14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  <c r="L7" s="3" t="s">
        <v>67</v>
      </c>
      <c r="M7" s="3" t="s">
        <v>67</v>
      </c>
      <c r="N7" s="29"/>
    </row>
    <row r="8" spans="1:14" ht="56.25" customHeight="1">
      <c r="A8" s="3" t="s">
        <v>224</v>
      </c>
      <c r="B8" s="13">
        <f>116+1000</f>
        <v>1116</v>
      </c>
      <c r="C8" s="13">
        <f>450+1470</f>
        <v>1920</v>
      </c>
      <c r="D8" s="13">
        <f>2284</f>
        <v>2284</v>
      </c>
      <c r="E8" s="3">
        <v>500</v>
      </c>
      <c r="F8" s="3">
        <v>50</v>
      </c>
      <c r="G8" s="3"/>
      <c r="H8" s="13">
        <v>200</v>
      </c>
      <c r="I8" s="13">
        <v>100</v>
      </c>
      <c r="J8" s="13">
        <v>100</v>
      </c>
      <c r="K8" s="13">
        <v>100</v>
      </c>
      <c r="L8" s="13"/>
      <c r="M8" s="13">
        <v>400</v>
      </c>
      <c r="N8" s="30"/>
    </row>
    <row r="9" spans="1:14" ht="52.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30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3">
    <mergeCell ref="B1:H1"/>
    <mergeCell ref="A3:L3"/>
    <mergeCell ref="B2:K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3"/>
  <sheetViews>
    <sheetView view="pageBreakPreview" zoomScale="60" workbookViewId="0" topLeftCell="L1">
      <selection activeCell="L12" sqref="L12:P13"/>
    </sheetView>
  </sheetViews>
  <sheetFormatPr defaultColWidth="9.00390625" defaultRowHeight="12.75"/>
  <cols>
    <col min="1" max="1" width="24.00390625" style="0" customWidth="1"/>
    <col min="2" max="2" width="12.125" style="0" customWidth="1"/>
    <col min="3" max="3" width="9.25390625" style="0" customWidth="1"/>
    <col min="4" max="4" width="12.125" style="0" customWidth="1"/>
    <col min="5" max="5" width="11.125" style="0" customWidth="1"/>
    <col min="6" max="6" width="12.875" style="0" customWidth="1"/>
    <col min="9" max="9" width="12.125" style="0" customWidth="1"/>
    <col min="10" max="10" width="20.125" style="0" customWidth="1"/>
    <col min="11" max="11" width="12.75390625" style="0" customWidth="1"/>
    <col min="12" max="12" width="24.625" style="0" customWidth="1"/>
    <col min="13" max="13" width="13.00390625" style="0" customWidth="1"/>
    <col min="15" max="16" width="11.75390625" style="0" customWidth="1"/>
    <col min="17" max="17" width="12.375" style="0" customWidth="1"/>
    <col min="19" max="19" width="11.00390625" style="0" customWidth="1"/>
    <col min="20" max="20" width="12.25390625" style="0" customWidth="1"/>
    <col min="21" max="21" width="10.625" style="0" customWidth="1"/>
    <col min="22" max="22" width="13.00390625" style="0" customWidth="1"/>
    <col min="23" max="23" width="12.00390625" style="0" customWidth="1"/>
    <col min="24" max="24" width="18.375" style="0" customWidth="1"/>
    <col min="25" max="25" width="19.00390625" style="0" customWidth="1"/>
    <col min="26" max="26" width="10.625" style="0" bestFit="1" customWidth="1"/>
  </cols>
  <sheetData>
    <row r="1" spans="1:25" ht="38.25" customHeight="1">
      <c r="A1" s="1"/>
      <c r="B1" s="1"/>
      <c r="C1" s="17" t="s">
        <v>237</v>
      </c>
      <c r="D1" s="1"/>
      <c r="E1" s="1"/>
      <c r="F1" s="1"/>
      <c r="K1" s="21" t="s">
        <v>234</v>
      </c>
      <c r="L1" s="17"/>
      <c r="Q1" s="17" t="s">
        <v>237</v>
      </c>
      <c r="V1" s="66"/>
      <c r="W1" s="56"/>
      <c r="Y1" s="21" t="s">
        <v>236</v>
      </c>
    </row>
    <row r="2" spans="1:25" ht="73.5" customHeight="1">
      <c r="A2" s="1"/>
      <c r="B2" s="1"/>
      <c r="C2" s="17"/>
      <c r="D2" s="1"/>
      <c r="E2" s="1"/>
      <c r="F2" s="1"/>
      <c r="K2" s="21"/>
      <c r="L2" s="17"/>
      <c r="N2" s="44" t="s">
        <v>339</v>
      </c>
      <c r="O2" s="42"/>
      <c r="P2" s="42"/>
      <c r="Q2" s="42"/>
      <c r="R2" s="42"/>
      <c r="S2" s="42"/>
      <c r="T2" s="42"/>
      <c r="U2" s="42"/>
      <c r="V2" s="42"/>
      <c r="W2" s="42"/>
      <c r="Y2" s="21"/>
    </row>
    <row r="3" spans="1:24" ht="31.5" customHeight="1">
      <c r="A3" s="39" t="s">
        <v>314</v>
      </c>
      <c r="B3" s="40"/>
      <c r="C3" s="40"/>
      <c r="D3" s="40"/>
      <c r="E3" s="40"/>
      <c r="F3" s="40"/>
      <c r="G3" s="40"/>
      <c r="H3" s="40"/>
      <c r="I3" s="40"/>
      <c r="J3" s="40"/>
      <c r="K3" s="32"/>
      <c r="L3" s="61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5" s="1" customFormat="1" ht="73.5" customHeight="1">
      <c r="A4" s="3" t="s">
        <v>21</v>
      </c>
      <c r="B4" s="3" t="s">
        <v>283</v>
      </c>
      <c r="C4" s="3" t="s">
        <v>284</v>
      </c>
      <c r="D4" s="3" t="s">
        <v>285</v>
      </c>
      <c r="E4" s="3" t="s">
        <v>286</v>
      </c>
      <c r="F4" s="3" t="s">
        <v>287</v>
      </c>
      <c r="G4" s="3" t="s">
        <v>170</v>
      </c>
      <c r="H4" s="3" t="s">
        <v>171</v>
      </c>
      <c r="I4" s="3" t="s">
        <v>172</v>
      </c>
      <c r="J4" s="3" t="s">
        <v>173</v>
      </c>
      <c r="K4" s="3" t="s">
        <v>174</v>
      </c>
      <c r="L4" s="3" t="s">
        <v>21</v>
      </c>
      <c r="M4" s="3" t="s">
        <v>175</v>
      </c>
      <c r="N4" s="3" t="s">
        <v>176</v>
      </c>
      <c r="O4" s="3" t="s">
        <v>305</v>
      </c>
      <c r="P4" s="3" t="s">
        <v>311</v>
      </c>
      <c r="Q4" s="3" t="s">
        <v>177</v>
      </c>
      <c r="R4" s="3" t="s">
        <v>178</v>
      </c>
      <c r="S4" s="3" t="s">
        <v>179</v>
      </c>
      <c r="T4" s="3" t="s">
        <v>180</v>
      </c>
      <c r="U4" s="3" t="s">
        <v>181</v>
      </c>
      <c r="V4" s="3" t="s">
        <v>182</v>
      </c>
      <c r="W4" s="3" t="s">
        <v>183</v>
      </c>
      <c r="X4" s="3" t="s">
        <v>292</v>
      </c>
      <c r="Y4" s="3" t="s">
        <v>294</v>
      </c>
    </row>
    <row r="5" spans="1:25" s="1" customFormat="1" ht="63.75" customHeight="1">
      <c r="A5" s="3" t="s">
        <v>22</v>
      </c>
      <c r="B5" s="3" t="s">
        <v>288</v>
      </c>
      <c r="C5" s="3" t="s">
        <v>289</v>
      </c>
      <c r="D5" s="3" t="s">
        <v>290</v>
      </c>
      <c r="E5" s="3" t="s">
        <v>291</v>
      </c>
      <c r="F5" s="3" t="s">
        <v>290</v>
      </c>
      <c r="G5" s="3"/>
      <c r="H5" s="3"/>
      <c r="I5" s="3"/>
      <c r="J5" s="3"/>
      <c r="K5" s="3"/>
      <c r="L5" s="3" t="s">
        <v>22</v>
      </c>
      <c r="M5" s="3"/>
      <c r="N5" s="3" t="s">
        <v>184</v>
      </c>
      <c r="O5" s="3" t="s">
        <v>184</v>
      </c>
      <c r="P5" s="3" t="s">
        <v>312</v>
      </c>
      <c r="Q5" s="3"/>
      <c r="R5" s="3"/>
      <c r="S5" s="3"/>
      <c r="T5" s="3"/>
      <c r="U5" s="3"/>
      <c r="V5" s="3"/>
      <c r="W5" s="3"/>
      <c r="X5" s="3" t="s">
        <v>45</v>
      </c>
      <c r="Y5" s="3" t="s">
        <v>45</v>
      </c>
    </row>
    <row r="6" spans="1:25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185</v>
      </c>
      <c r="K6" s="3" t="s">
        <v>12</v>
      </c>
      <c r="L6" s="3" t="s">
        <v>23</v>
      </c>
      <c r="M6" s="3" t="s">
        <v>12</v>
      </c>
      <c r="N6" s="3" t="s">
        <v>12</v>
      </c>
      <c r="O6" s="3" t="s">
        <v>12</v>
      </c>
      <c r="P6" s="3" t="s">
        <v>12</v>
      </c>
      <c r="Q6" s="3" t="s">
        <v>12</v>
      </c>
      <c r="R6" s="3" t="s">
        <v>12</v>
      </c>
      <c r="S6" s="3" t="s">
        <v>12</v>
      </c>
      <c r="T6" s="3" t="s">
        <v>12</v>
      </c>
      <c r="U6" s="3" t="s">
        <v>12</v>
      </c>
      <c r="V6" s="3" t="s">
        <v>12</v>
      </c>
      <c r="W6" s="3" t="s">
        <v>12</v>
      </c>
      <c r="X6" s="3" t="s">
        <v>293</v>
      </c>
      <c r="Y6" s="3" t="s">
        <v>293</v>
      </c>
    </row>
    <row r="7" spans="1:25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67</v>
      </c>
      <c r="K7" s="3" t="s">
        <v>47</v>
      </c>
      <c r="L7" s="3" t="s">
        <v>24</v>
      </c>
      <c r="M7" s="3" t="s">
        <v>47</v>
      </c>
      <c r="N7" s="3" t="s">
        <v>47</v>
      </c>
      <c r="O7" s="3" t="s">
        <v>47</v>
      </c>
      <c r="P7" s="3" t="s">
        <v>47</v>
      </c>
      <c r="Q7" s="3" t="s">
        <v>48</v>
      </c>
      <c r="R7" s="3"/>
      <c r="S7" s="3"/>
      <c r="T7" s="3"/>
      <c r="U7" s="3"/>
      <c r="V7" s="3"/>
      <c r="W7" s="3"/>
      <c r="X7" s="3" t="s">
        <v>48</v>
      </c>
      <c r="Y7" s="3" t="s">
        <v>48</v>
      </c>
    </row>
    <row r="8" spans="1:25" ht="76.5" customHeight="1">
      <c r="A8" s="3" t="s">
        <v>224</v>
      </c>
      <c r="B8" s="3">
        <v>3500</v>
      </c>
      <c r="C8" s="3">
        <v>970</v>
      </c>
      <c r="D8" s="3">
        <v>735</v>
      </c>
      <c r="E8" s="3">
        <v>458</v>
      </c>
      <c r="F8" s="3">
        <v>680</v>
      </c>
      <c r="G8" s="13">
        <v>50</v>
      </c>
      <c r="H8" s="13">
        <v>200</v>
      </c>
      <c r="I8" s="13">
        <v>200</v>
      </c>
      <c r="J8" s="13">
        <v>10</v>
      </c>
      <c r="K8" s="13">
        <v>10</v>
      </c>
      <c r="L8" s="3" t="s">
        <v>224</v>
      </c>
      <c r="M8" s="13">
        <f>485+200</f>
        <v>685</v>
      </c>
      <c r="N8" s="13">
        <v>1520</v>
      </c>
      <c r="O8" s="13">
        <f>120+150</f>
        <v>270</v>
      </c>
      <c r="P8" s="13">
        <v>120</v>
      </c>
      <c r="Q8" s="13">
        <f>140+100</f>
        <v>240</v>
      </c>
      <c r="R8" s="33">
        <f>330+40</f>
        <v>370</v>
      </c>
      <c r="S8" s="13">
        <f>105+50</f>
        <v>155</v>
      </c>
      <c r="T8" s="13">
        <f>230+100</f>
        <v>330</v>
      </c>
      <c r="U8" s="13">
        <v>358</v>
      </c>
      <c r="V8" s="13">
        <f>640</f>
        <v>640</v>
      </c>
      <c r="W8" s="13">
        <v>60</v>
      </c>
      <c r="X8" s="13">
        <v>100</v>
      </c>
      <c r="Y8" s="13">
        <v>100</v>
      </c>
    </row>
    <row r="9" spans="1:25" ht="54.75" customHeight="1">
      <c r="A9" s="3" t="s">
        <v>315</v>
      </c>
      <c r="B9" s="3"/>
      <c r="C9" s="3"/>
      <c r="D9" s="3"/>
      <c r="E9" s="3"/>
      <c r="F9" s="3"/>
      <c r="G9" s="13"/>
      <c r="H9" s="13"/>
      <c r="I9" s="13"/>
      <c r="J9" s="13"/>
      <c r="K9" s="13"/>
      <c r="L9" s="3" t="s">
        <v>315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3" ht="15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2" spans="12:16" ht="15.75">
      <c r="L12" s="36" t="s">
        <v>335</v>
      </c>
      <c r="M12" s="37"/>
      <c r="N12" s="37"/>
      <c r="O12" s="14"/>
      <c r="P12" s="14" t="s">
        <v>336</v>
      </c>
    </row>
    <row r="13" ht="15.75">
      <c r="L13" s="36" t="s">
        <v>337</v>
      </c>
    </row>
  </sheetData>
  <mergeCells count="4">
    <mergeCell ref="V1:W1"/>
    <mergeCell ref="A3:J3"/>
    <mergeCell ref="L3:X3"/>
    <mergeCell ref="N2:W2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1" max="1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60" workbookViewId="0" topLeftCell="A1">
      <selection activeCell="A11" sqref="A11:E12"/>
    </sheetView>
  </sheetViews>
  <sheetFormatPr defaultColWidth="9.00390625" defaultRowHeight="12.75"/>
  <cols>
    <col min="1" max="1" width="25.375" style="0" customWidth="1"/>
    <col min="2" max="2" width="16.875" style="0" customWidth="1"/>
    <col min="3" max="3" width="17.125" style="0" customWidth="1"/>
    <col min="4" max="4" width="19.875" style="0" customWidth="1"/>
    <col min="5" max="5" width="14.125" style="0" customWidth="1"/>
    <col min="6" max="6" width="13.375" style="0" customWidth="1"/>
    <col min="7" max="8" width="10.625" style="0" customWidth="1"/>
    <col min="9" max="10" width="16.00390625" style="0" customWidth="1"/>
    <col min="11" max="11" width="20.75390625" style="0" bestFit="1" customWidth="1"/>
  </cols>
  <sheetData>
    <row r="1" ht="39" customHeight="1">
      <c r="C1" s="17" t="s">
        <v>232</v>
      </c>
    </row>
    <row r="2" spans="1:8" ht="80.25" customHeight="1">
      <c r="A2" s="44" t="s">
        <v>339</v>
      </c>
      <c r="B2" s="68"/>
      <c r="C2" s="68"/>
      <c r="D2" s="68"/>
      <c r="E2" s="68"/>
      <c r="F2" s="68"/>
      <c r="G2" s="68"/>
      <c r="H2" s="68"/>
    </row>
    <row r="3" spans="1:10" ht="13.5" customHeight="1">
      <c r="A3" s="15"/>
      <c r="B3" s="46"/>
      <c r="C3" s="63"/>
      <c r="D3" s="63"/>
      <c r="E3" s="63"/>
      <c r="F3" s="63"/>
      <c r="G3" s="67"/>
      <c r="H3" s="67"/>
      <c r="I3" s="40"/>
      <c r="J3" s="14"/>
    </row>
    <row r="4" spans="1:10" s="1" customFormat="1" ht="66" customHeight="1">
      <c r="A4" s="8" t="s">
        <v>21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  <c r="H4" s="3" t="s">
        <v>295</v>
      </c>
      <c r="I4" s="3" t="s">
        <v>200</v>
      </c>
      <c r="J4" s="3" t="s">
        <v>233</v>
      </c>
    </row>
    <row r="5" spans="1:10" s="1" customFormat="1" ht="63.75" customHeight="1">
      <c r="A5" s="3" t="s">
        <v>22</v>
      </c>
      <c r="B5" s="3" t="s">
        <v>201</v>
      </c>
      <c r="C5" s="3" t="s">
        <v>45</v>
      </c>
      <c r="D5" s="3" t="s">
        <v>45</v>
      </c>
      <c r="E5" s="3" t="s">
        <v>202</v>
      </c>
      <c r="F5" s="3" t="s">
        <v>45</v>
      </c>
      <c r="G5" s="3" t="s">
        <v>45</v>
      </c>
      <c r="H5" s="3" t="s">
        <v>45</v>
      </c>
      <c r="I5" s="3" t="s">
        <v>45</v>
      </c>
      <c r="J5" s="3" t="s">
        <v>45</v>
      </c>
    </row>
    <row r="6" spans="1:10" s="1" customFormat="1" ht="46.5" customHeight="1">
      <c r="A6" s="3" t="s">
        <v>23</v>
      </c>
      <c r="B6" s="3"/>
      <c r="C6" s="3" t="s">
        <v>203</v>
      </c>
      <c r="D6" s="3" t="s">
        <v>204</v>
      </c>
      <c r="E6" s="3" t="s">
        <v>160</v>
      </c>
      <c r="F6" s="3" t="s">
        <v>160</v>
      </c>
      <c r="G6" s="3" t="s">
        <v>160</v>
      </c>
      <c r="H6" s="3" t="s">
        <v>296</v>
      </c>
      <c r="I6" s="3" t="s">
        <v>160</v>
      </c>
      <c r="J6" s="3" t="s">
        <v>14</v>
      </c>
    </row>
    <row r="7" spans="1:10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47</v>
      </c>
    </row>
    <row r="8" spans="1:10" ht="76.5" customHeight="1">
      <c r="A8" s="3" t="s">
        <v>224</v>
      </c>
      <c r="B8" s="13">
        <f>622</f>
        <v>622</v>
      </c>
      <c r="C8" s="13">
        <f>19243+1240</f>
        <v>20483</v>
      </c>
      <c r="D8" s="13">
        <v>878</v>
      </c>
      <c r="E8" s="13">
        <v>300</v>
      </c>
      <c r="F8" s="13">
        <v>200</v>
      </c>
      <c r="G8" s="13">
        <v>300</v>
      </c>
      <c r="H8" s="13">
        <v>200</v>
      </c>
      <c r="I8" s="13"/>
      <c r="J8" s="13">
        <v>150</v>
      </c>
    </row>
    <row r="9" spans="1:10" ht="54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</row>
    <row r="11" spans="1:5" ht="15.75">
      <c r="A11" s="36" t="s">
        <v>335</v>
      </c>
      <c r="B11" s="37"/>
      <c r="C11" s="37"/>
      <c r="D11" s="14"/>
      <c r="E11" s="14" t="s">
        <v>336</v>
      </c>
    </row>
    <row r="12" ht="15.75">
      <c r="A12" s="36" t="s">
        <v>337</v>
      </c>
    </row>
  </sheetData>
  <mergeCells count="2">
    <mergeCell ref="B3:I3"/>
    <mergeCell ref="A2:H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5.375" style="0" customWidth="1"/>
    <col min="2" max="2" width="17.375" style="0" customWidth="1"/>
    <col min="3" max="3" width="16.25390625" style="0" customWidth="1"/>
    <col min="4" max="4" width="17.75390625" style="0" customWidth="1"/>
    <col min="5" max="5" width="17.00390625" style="0" customWidth="1"/>
    <col min="6" max="6" width="17.875" style="0" customWidth="1"/>
    <col min="7" max="7" width="15.875" style="0" customWidth="1"/>
    <col min="8" max="8" width="15.125" style="0" customWidth="1"/>
    <col min="9" max="9" width="12.375" style="0" customWidth="1"/>
    <col min="10" max="10" width="17.00390625" style="0" customWidth="1"/>
  </cols>
  <sheetData>
    <row r="1" spans="1:2" ht="40.5" customHeight="1">
      <c r="A1" s="1"/>
      <c r="B1" s="17" t="s">
        <v>313</v>
      </c>
    </row>
    <row r="2" spans="1:8" ht="79.5" customHeight="1">
      <c r="A2" s="44" t="s">
        <v>338</v>
      </c>
      <c r="B2" s="68"/>
      <c r="C2" s="68"/>
      <c r="D2" s="68"/>
      <c r="E2" s="68"/>
      <c r="F2" s="68"/>
      <c r="G2" s="68"/>
      <c r="H2" s="68"/>
    </row>
    <row r="3" spans="1:8" ht="30" customHeight="1">
      <c r="A3" s="46"/>
      <c r="B3" s="63"/>
      <c r="C3" s="63"/>
      <c r="D3" s="63"/>
      <c r="E3" s="63"/>
      <c r="F3" s="63"/>
      <c r="G3" s="40"/>
      <c r="H3" s="40"/>
    </row>
    <row r="4" spans="1:10" s="1" customFormat="1" ht="66" customHeight="1">
      <c r="A4" s="8" t="s">
        <v>21</v>
      </c>
      <c r="B4" s="3" t="s">
        <v>211</v>
      </c>
      <c r="C4" s="3" t="s">
        <v>212</v>
      </c>
      <c r="D4" s="3" t="s">
        <v>212</v>
      </c>
      <c r="E4" s="3" t="s">
        <v>213</v>
      </c>
      <c r="F4" s="3" t="s">
        <v>214</v>
      </c>
      <c r="G4" s="3" t="s">
        <v>219</v>
      </c>
      <c r="H4" s="3" t="s">
        <v>220</v>
      </c>
      <c r="I4" s="3" t="s">
        <v>221</v>
      </c>
      <c r="J4" s="3" t="s">
        <v>222</v>
      </c>
    </row>
    <row r="5" spans="1:10" s="1" customFormat="1" ht="63.75" customHeight="1">
      <c r="A5" s="3" t="s">
        <v>22</v>
      </c>
      <c r="B5" s="3" t="s">
        <v>215</v>
      </c>
      <c r="C5" s="3" t="s">
        <v>216</v>
      </c>
      <c r="D5" s="3" t="s">
        <v>217</v>
      </c>
      <c r="E5" s="3" t="s">
        <v>45</v>
      </c>
      <c r="F5" s="3" t="s">
        <v>218</v>
      </c>
      <c r="G5" s="3" t="s">
        <v>223</v>
      </c>
      <c r="H5" s="3" t="s">
        <v>45</v>
      </c>
      <c r="I5" s="3" t="s">
        <v>45</v>
      </c>
      <c r="J5" s="3" t="s">
        <v>45</v>
      </c>
    </row>
    <row r="6" spans="1:10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</row>
    <row r="7" spans="1:10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47</v>
      </c>
    </row>
    <row r="8" spans="1:10" ht="76.5" customHeight="1">
      <c r="A8" s="3" t="s">
        <v>224</v>
      </c>
      <c r="B8" s="13">
        <f>297+123</f>
        <v>420</v>
      </c>
      <c r="C8" s="13">
        <f>200+357</f>
        <v>557</v>
      </c>
      <c r="D8" s="13">
        <v>90</v>
      </c>
      <c r="E8" s="13">
        <v>135</v>
      </c>
      <c r="F8" s="13">
        <v>390</v>
      </c>
      <c r="G8" s="13">
        <v>155</v>
      </c>
      <c r="H8" s="13">
        <v>125</v>
      </c>
      <c r="I8" s="13">
        <v>50</v>
      </c>
      <c r="J8" s="13">
        <v>50</v>
      </c>
    </row>
    <row r="9" spans="1:10" ht="54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2">
    <mergeCell ref="A3:H3"/>
    <mergeCell ref="A2:H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workbookViewId="0" topLeftCell="A1">
      <selection activeCell="A13" sqref="A13:E14"/>
    </sheetView>
  </sheetViews>
  <sheetFormatPr defaultColWidth="9.00390625" defaultRowHeight="12.75"/>
  <cols>
    <col min="1" max="1" width="24.375" style="0" customWidth="1"/>
    <col min="2" max="2" width="13.875" style="0" customWidth="1"/>
    <col min="3" max="4" width="15.875" style="0" customWidth="1"/>
    <col min="5" max="5" width="18.00390625" style="0" customWidth="1"/>
    <col min="6" max="6" width="17.875" style="0" customWidth="1"/>
    <col min="7" max="7" width="16.00390625" style="0" customWidth="1"/>
    <col min="8" max="8" width="15.125" style="0" customWidth="1"/>
    <col min="9" max="9" width="15.875" style="0" customWidth="1"/>
    <col min="10" max="10" width="16.875" style="0" customWidth="1"/>
    <col min="11" max="11" width="16.75390625" style="0" customWidth="1"/>
  </cols>
  <sheetData>
    <row r="1" ht="33" customHeight="1">
      <c r="B1" s="17" t="s">
        <v>251</v>
      </c>
    </row>
    <row r="2" spans="1:8" ht="81.75" customHeight="1">
      <c r="A2" s="44" t="s">
        <v>338</v>
      </c>
      <c r="B2" s="68"/>
      <c r="C2" s="68"/>
      <c r="D2" s="68"/>
      <c r="E2" s="68"/>
      <c r="F2" s="68"/>
      <c r="G2" s="68"/>
      <c r="H2" s="68"/>
    </row>
    <row r="3" spans="1:9" ht="21.75" customHeight="1">
      <c r="A3" s="46"/>
      <c r="B3" s="64"/>
      <c r="C3" s="64"/>
      <c r="D3" s="64"/>
      <c r="E3" s="64"/>
      <c r="F3" s="64"/>
      <c r="G3" s="64"/>
      <c r="H3" s="64"/>
      <c r="I3" s="64"/>
    </row>
    <row r="4" spans="1:11" s="1" customFormat="1" ht="66" customHeight="1">
      <c r="A4" s="8" t="s">
        <v>21</v>
      </c>
      <c r="B4" s="3" t="s">
        <v>317</v>
      </c>
      <c r="C4" s="3" t="s">
        <v>318</v>
      </c>
      <c r="D4" s="3" t="s">
        <v>205</v>
      </c>
      <c r="E4" s="3" t="s">
        <v>206</v>
      </c>
      <c r="F4" s="3" t="s">
        <v>207</v>
      </c>
      <c r="G4" s="3" t="s">
        <v>297</v>
      </c>
      <c r="H4" s="3" t="s">
        <v>298</v>
      </c>
      <c r="I4" s="3" t="s">
        <v>299</v>
      </c>
      <c r="J4" s="2" t="s">
        <v>301</v>
      </c>
      <c r="K4" s="2" t="s">
        <v>303</v>
      </c>
    </row>
    <row r="5" spans="1:11" s="1" customFormat="1" ht="63.75" customHeight="1">
      <c r="A5" s="3" t="s">
        <v>22</v>
      </c>
      <c r="B5" s="3" t="s">
        <v>208</v>
      </c>
      <c r="C5" s="3" t="s">
        <v>208</v>
      </c>
      <c r="D5" s="3" t="s">
        <v>208</v>
      </c>
      <c r="E5" s="3" t="s">
        <v>208</v>
      </c>
      <c r="F5" s="3" t="s">
        <v>208</v>
      </c>
      <c r="G5" s="3" t="s">
        <v>208</v>
      </c>
      <c r="H5" s="3" t="s">
        <v>208</v>
      </c>
      <c r="I5" s="3" t="s">
        <v>208</v>
      </c>
      <c r="J5" s="3" t="s">
        <v>208</v>
      </c>
      <c r="K5" s="3" t="s">
        <v>208</v>
      </c>
    </row>
    <row r="6" spans="1:11" s="1" customFormat="1" ht="52.5" customHeight="1">
      <c r="A6" s="3" t="s">
        <v>23</v>
      </c>
      <c r="B6" s="3" t="s">
        <v>209</v>
      </c>
      <c r="C6" s="3" t="s">
        <v>193</v>
      </c>
      <c r="D6" s="3" t="s">
        <v>210</v>
      </c>
      <c r="E6" s="3" t="s">
        <v>210</v>
      </c>
      <c r="F6" s="3" t="s">
        <v>210</v>
      </c>
      <c r="G6" s="3" t="s">
        <v>300</v>
      </c>
      <c r="H6" s="3" t="s">
        <v>300</v>
      </c>
      <c r="I6" s="3" t="s">
        <v>300</v>
      </c>
      <c r="J6" s="3" t="s">
        <v>302</v>
      </c>
      <c r="K6" s="3" t="s">
        <v>302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</row>
    <row r="8" spans="1:11" ht="76.5" customHeight="1">
      <c r="A8" s="3" t="s">
        <v>224</v>
      </c>
      <c r="B8" s="13">
        <v>100</v>
      </c>
      <c r="C8" s="13">
        <v>80</v>
      </c>
      <c r="D8" s="13">
        <v>40</v>
      </c>
      <c r="E8" s="13">
        <v>40</v>
      </c>
      <c r="F8" s="13">
        <v>40</v>
      </c>
      <c r="G8" s="13">
        <v>40</v>
      </c>
      <c r="H8" s="13">
        <v>50</v>
      </c>
      <c r="I8" s="13">
        <v>50</v>
      </c>
      <c r="J8" s="34">
        <v>50</v>
      </c>
      <c r="K8" s="34">
        <v>50</v>
      </c>
    </row>
    <row r="9" spans="1:11" ht="54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3" spans="1:5" ht="15.75">
      <c r="A13" s="36" t="s">
        <v>335</v>
      </c>
      <c r="B13" s="37"/>
      <c r="C13" s="37"/>
      <c r="D13" s="14"/>
      <c r="E13" s="14" t="s">
        <v>336</v>
      </c>
    </row>
    <row r="14" ht="15.75">
      <c r="A14" s="36" t="s">
        <v>337</v>
      </c>
    </row>
  </sheetData>
  <mergeCells count="2">
    <mergeCell ref="A3:I3"/>
    <mergeCell ref="A2:H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60" workbookViewId="0" topLeftCell="A1">
      <selection activeCell="A13" sqref="A13:E14"/>
    </sheetView>
  </sheetViews>
  <sheetFormatPr defaultColWidth="9.00390625" defaultRowHeight="12.75"/>
  <cols>
    <col min="1" max="1" width="25.375" style="0" customWidth="1"/>
    <col min="2" max="2" width="16.00390625" style="0" customWidth="1"/>
    <col min="3" max="3" width="13.75390625" style="0" customWidth="1"/>
    <col min="4" max="4" width="16.625" style="0" customWidth="1"/>
    <col min="5" max="5" width="13.875" style="0" customWidth="1"/>
    <col min="6" max="6" width="15.375" style="0" customWidth="1"/>
    <col min="7" max="7" width="16.875" style="0" customWidth="1"/>
    <col min="8" max="8" width="17.75390625" style="0" customWidth="1"/>
    <col min="9" max="9" width="15.25390625" style="0" customWidth="1"/>
  </cols>
  <sheetData>
    <row r="1" ht="40.5" customHeight="1">
      <c r="C1" s="17" t="s">
        <v>250</v>
      </c>
    </row>
    <row r="2" spans="1:8" ht="100.5" customHeight="1">
      <c r="A2" s="44" t="s">
        <v>338</v>
      </c>
      <c r="B2" s="68"/>
      <c r="C2" s="68"/>
      <c r="D2" s="68"/>
      <c r="E2" s="68"/>
      <c r="F2" s="68"/>
      <c r="G2" s="68"/>
      <c r="H2" s="68"/>
    </row>
    <row r="3" spans="1:8" ht="18" customHeight="1">
      <c r="A3" s="59"/>
      <c r="B3" s="60"/>
      <c r="C3" s="60"/>
      <c r="D3" s="60"/>
      <c r="E3" s="60"/>
      <c r="F3" s="60"/>
      <c r="G3" s="60"/>
      <c r="H3" s="60"/>
    </row>
    <row r="4" spans="1:8" s="1" customFormat="1" ht="66" customHeight="1">
      <c r="A4" s="8" t="s">
        <v>21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</row>
    <row r="5" spans="1:8" s="1" customFormat="1" ht="63.75" customHeight="1">
      <c r="A5" s="3" t="s">
        <v>22</v>
      </c>
      <c r="B5" s="3" t="s">
        <v>45</v>
      </c>
      <c r="C5" s="3" t="s">
        <v>45</v>
      </c>
      <c r="D5" s="3" t="s">
        <v>45</v>
      </c>
      <c r="E5" s="3" t="s">
        <v>45</v>
      </c>
      <c r="F5" s="3" t="s">
        <v>45</v>
      </c>
      <c r="G5" s="3" t="s">
        <v>45</v>
      </c>
      <c r="H5" s="3" t="s">
        <v>45</v>
      </c>
    </row>
    <row r="6" spans="1:8" s="1" customFormat="1" ht="52.5" customHeight="1">
      <c r="A6" s="3" t="s">
        <v>23</v>
      </c>
      <c r="B6" s="3" t="s">
        <v>193</v>
      </c>
      <c r="C6" s="3" t="s">
        <v>193</v>
      </c>
      <c r="D6" s="3" t="s">
        <v>193</v>
      </c>
      <c r="E6" s="3" t="s">
        <v>193</v>
      </c>
      <c r="F6" s="3" t="s">
        <v>193</v>
      </c>
      <c r="G6" s="3" t="s">
        <v>193</v>
      </c>
      <c r="H6" s="3" t="s">
        <v>193</v>
      </c>
    </row>
    <row r="7" spans="1:8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</row>
    <row r="8" spans="1:8" ht="76.5" customHeight="1">
      <c r="A8" s="3" t="s">
        <v>224</v>
      </c>
      <c r="B8" s="13">
        <v>10</v>
      </c>
      <c r="C8" s="13">
        <v>140</v>
      </c>
      <c r="D8" s="13"/>
      <c r="E8" s="13">
        <v>30</v>
      </c>
      <c r="F8" s="13">
        <v>20</v>
      </c>
      <c r="G8" s="13">
        <v>180</v>
      </c>
      <c r="H8" s="13">
        <v>140</v>
      </c>
    </row>
    <row r="9" spans="1:8" ht="54.75" customHeight="1">
      <c r="A9" s="3" t="s">
        <v>315</v>
      </c>
      <c r="B9" s="13"/>
      <c r="C9" s="13"/>
      <c r="D9" s="13"/>
      <c r="E9" s="13"/>
      <c r="F9" s="13"/>
      <c r="G9" s="13"/>
      <c r="H9" s="13"/>
    </row>
    <row r="10" spans="2:16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6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3" spans="1:5" ht="15.75">
      <c r="A13" s="36" t="s">
        <v>335</v>
      </c>
      <c r="B13" s="37"/>
      <c r="C13" s="37"/>
      <c r="D13" s="14"/>
      <c r="E13" s="14" t="s">
        <v>336</v>
      </c>
    </row>
    <row r="14" ht="15.75">
      <c r="A14" s="36" t="s">
        <v>337</v>
      </c>
    </row>
  </sheetData>
  <mergeCells count="2">
    <mergeCell ref="A3:H3"/>
    <mergeCell ref="A2:H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2">
      <selection activeCell="A12" sqref="A12:E13"/>
    </sheetView>
  </sheetViews>
  <sheetFormatPr defaultColWidth="9.00390625" defaultRowHeight="12.75"/>
  <cols>
    <col min="1" max="1" width="25.75390625" style="0" customWidth="1"/>
    <col min="2" max="2" width="15.375" style="0" customWidth="1"/>
    <col min="3" max="3" width="13.875" style="0" customWidth="1"/>
    <col min="4" max="4" width="13.125" style="0" customWidth="1"/>
    <col min="5" max="5" width="16.25390625" style="0" customWidth="1"/>
    <col min="6" max="7" width="13.125" style="0" customWidth="1"/>
    <col min="8" max="8" width="15.25390625" style="0" customWidth="1"/>
    <col min="9" max="9" width="17.375" style="0" customWidth="1"/>
    <col min="10" max="10" width="14.125" style="0" customWidth="1"/>
    <col min="11" max="11" width="14.00390625" style="0" customWidth="1"/>
    <col min="12" max="12" width="15.75390625" style="0" customWidth="1"/>
    <col min="13" max="13" width="9.625" style="0" bestFit="1" customWidth="1"/>
  </cols>
  <sheetData>
    <row r="1" ht="40.5" customHeight="1">
      <c r="E1" s="17" t="s">
        <v>226</v>
      </c>
    </row>
    <row r="2" spans="3:5" ht="33" customHeight="1">
      <c r="C2" s="17" t="s">
        <v>226</v>
      </c>
      <c r="E2" s="17"/>
    </row>
    <row r="3" spans="1:9" ht="77.25" customHeight="1">
      <c r="A3" s="44" t="s">
        <v>339</v>
      </c>
      <c r="B3" s="42"/>
      <c r="C3" s="42"/>
      <c r="D3" s="42"/>
      <c r="E3" s="42"/>
      <c r="F3" s="42"/>
      <c r="G3" s="42"/>
      <c r="H3" s="42"/>
      <c r="I3" s="42"/>
    </row>
    <row r="4" spans="1:12" ht="15.75" customHeight="1">
      <c r="A4" s="15"/>
      <c r="B4" s="46"/>
      <c r="C4" s="46"/>
      <c r="D4" s="46"/>
      <c r="E4" s="47"/>
      <c r="F4" s="47"/>
      <c r="G4" s="47"/>
      <c r="H4" s="47"/>
      <c r="I4" s="48"/>
      <c r="J4" s="48"/>
      <c r="K4" s="45"/>
      <c r="L4" s="43"/>
    </row>
    <row r="5" spans="1:12" s="1" customFormat="1" ht="66" customHeight="1">
      <c r="A5" s="3" t="s">
        <v>21</v>
      </c>
      <c r="B5" s="3" t="s">
        <v>36</v>
      </c>
      <c r="C5" s="3" t="s">
        <v>36</v>
      </c>
      <c r="D5" s="3" t="s">
        <v>36</v>
      </c>
      <c r="E5" s="3" t="s">
        <v>36</v>
      </c>
      <c r="F5" s="3" t="s">
        <v>37</v>
      </c>
      <c r="G5" s="3" t="s">
        <v>307</v>
      </c>
      <c r="H5" s="3" t="s">
        <v>38</v>
      </c>
      <c r="I5" s="3" t="s">
        <v>256</v>
      </c>
      <c r="J5" s="3" t="s">
        <v>39</v>
      </c>
      <c r="K5" s="3" t="s">
        <v>39</v>
      </c>
      <c r="L5" s="3" t="s">
        <v>40</v>
      </c>
    </row>
    <row r="6" spans="1:12" s="1" customFormat="1" ht="81.75" customHeight="1">
      <c r="A6" s="3" t="s">
        <v>22</v>
      </c>
      <c r="B6" s="3" t="s">
        <v>41</v>
      </c>
      <c r="C6" s="3" t="s">
        <v>255</v>
      </c>
      <c r="D6" s="3" t="s">
        <v>306</v>
      </c>
      <c r="E6" s="3" t="s">
        <v>42</v>
      </c>
      <c r="F6" s="3" t="s">
        <v>43</v>
      </c>
      <c r="G6" s="3" t="s">
        <v>43</v>
      </c>
      <c r="H6" s="3" t="s">
        <v>44</v>
      </c>
      <c r="I6" s="3" t="s">
        <v>44</v>
      </c>
      <c r="J6" s="3" t="s">
        <v>257</v>
      </c>
      <c r="K6" s="3" t="s">
        <v>45</v>
      </c>
      <c r="L6" s="3" t="s">
        <v>46</v>
      </c>
    </row>
    <row r="7" spans="1:12" s="1" customFormat="1" ht="37.5" customHeight="1">
      <c r="A7" s="3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12</v>
      </c>
      <c r="I7" s="3" t="s">
        <v>12</v>
      </c>
      <c r="J7" s="3" t="s">
        <v>12</v>
      </c>
      <c r="K7" s="3" t="s">
        <v>12</v>
      </c>
      <c r="L7" s="3" t="s">
        <v>227</v>
      </c>
    </row>
    <row r="8" spans="1:12" s="1" customFormat="1" ht="35.2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48</v>
      </c>
    </row>
    <row r="9" spans="1:12" ht="44.25" customHeight="1">
      <c r="A9" s="3" t="s">
        <v>224</v>
      </c>
      <c r="B9" s="13">
        <f>8150+125</f>
        <v>8275</v>
      </c>
      <c r="C9" s="13">
        <v>470</v>
      </c>
      <c r="D9" s="13">
        <v>125</v>
      </c>
      <c r="E9" s="13">
        <v>625</v>
      </c>
      <c r="F9" s="13">
        <v>345</v>
      </c>
      <c r="G9" s="13">
        <v>60</v>
      </c>
      <c r="H9" s="13"/>
      <c r="I9" s="13">
        <v>685</v>
      </c>
      <c r="J9" s="13"/>
      <c r="K9" s="13">
        <f>857+75+170</f>
        <v>1102</v>
      </c>
      <c r="L9" s="13">
        <f>424+90</f>
        <v>514</v>
      </c>
    </row>
    <row r="10" spans="1:12" ht="53.25" customHeight="1">
      <c r="A10" s="3" t="s">
        <v>315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3">
    <mergeCell ref="K4:L4"/>
    <mergeCell ref="B4:J4"/>
    <mergeCell ref="A3:I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5.125" style="0" customWidth="1"/>
    <col min="2" max="2" width="13.625" style="0" customWidth="1"/>
    <col min="3" max="3" width="12.75390625" style="0" customWidth="1"/>
    <col min="4" max="4" width="14.375" style="0" customWidth="1"/>
    <col min="5" max="6" width="14.25390625" style="0" customWidth="1"/>
    <col min="7" max="7" width="20.00390625" style="0" customWidth="1"/>
    <col min="8" max="8" width="15.375" style="0" customWidth="1"/>
    <col min="9" max="9" width="13.375" style="0" customWidth="1"/>
    <col min="10" max="10" width="13.75390625" style="0" customWidth="1"/>
    <col min="12" max="12" width="20.375" style="0" customWidth="1"/>
  </cols>
  <sheetData>
    <row r="1" spans="1:3" ht="47.25" customHeight="1">
      <c r="A1" s="1"/>
      <c r="C1" s="17" t="s">
        <v>230</v>
      </c>
    </row>
    <row r="2" spans="1:7" ht="77.25" customHeight="1">
      <c r="A2" s="44" t="s">
        <v>339</v>
      </c>
      <c r="B2" s="42"/>
      <c r="C2" s="42"/>
      <c r="D2" s="42"/>
      <c r="E2" s="42"/>
      <c r="F2" s="42"/>
      <c r="G2" s="42"/>
    </row>
    <row r="3" spans="1:10" ht="20.25" customHeight="1">
      <c r="A3" s="15"/>
      <c r="B3" s="39"/>
      <c r="C3" s="43"/>
      <c r="D3" s="43"/>
      <c r="E3" s="43"/>
      <c r="F3" s="43"/>
      <c r="G3" s="43"/>
      <c r="H3" s="40"/>
      <c r="I3" s="40"/>
      <c r="J3" s="40"/>
    </row>
    <row r="4" spans="1:12" s="1" customFormat="1" ht="36.75" customHeight="1">
      <c r="A4" s="51" t="s">
        <v>21</v>
      </c>
      <c r="B4" s="49" t="s">
        <v>49</v>
      </c>
      <c r="C4" s="49"/>
      <c r="D4" s="53" t="s">
        <v>50</v>
      </c>
      <c r="E4" s="54"/>
      <c r="F4" s="54"/>
      <c r="G4" s="54"/>
      <c r="H4" s="51" t="s">
        <v>228</v>
      </c>
      <c r="I4" s="49" t="s">
        <v>258</v>
      </c>
      <c r="J4" s="49"/>
      <c r="K4" s="49"/>
      <c r="L4" s="50"/>
    </row>
    <row r="5" spans="1:12" s="1" customFormat="1" ht="60.75" customHeight="1">
      <c r="A5" s="52"/>
      <c r="B5" s="3" t="s">
        <v>51</v>
      </c>
      <c r="C5" s="3" t="s">
        <v>52</v>
      </c>
      <c r="D5" s="3" t="s">
        <v>53</v>
      </c>
      <c r="E5" s="3" t="s">
        <v>54</v>
      </c>
      <c r="F5" s="3" t="s">
        <v>304</v>
      </c>
      <c r="G5" s="3" t="s">
        <v>55</v>
      </c>
      <c r="H5" s="52"/>
      <c r="I5" s="3" t="s">
        <v>259</v>
      </c>
      <c r="J5" s="3" t="s">
        <v>260</v>
      </c>
      <c r="K5" s="3" t="s">
        <v>261</v>
      </c>
      <c r="L5" s="3" t="s">
        <v>262</v>
      </c>
    </row>
    <row r="6" spans="1:12" s="1" customFormat="1" ht="63.75" customHeight="1">
      <c r="A6" s="3" t="s">
        <v>22</v>
      </c>
      <c r="B6" s="9" t="s">
        <v>56</v>
      </c>
      <c r="C6" s="9" t="s">
        <v>57</v>
      </c>
      <c r="D6" s="3"/>
      <c r="E6" s="3"/>
      <c r="F6" s="3"/>
      <c r="G6" s="3"/>
      <c r="H6" s="3"/>
      <c r="I6" s="2"/>
      <c r="J6" s="2"/>
      <c r="K6" s="2"/>
      <c r="L6" s="2" t="s">
        <v>59</v>
      </c>
    </row>
    <row r="7" spans="1:12" s="1" customFormat="1" ht="52.5" customHeight="1">
      <c r="A7" s="3" t="s">
        <v>23</v>
      </c>
      <c r="B7" s="3" t="s">
        <v>12</v>
      </c>
      <c r="C7" s="3" t="s">
        <v>12</v>
      </c>
      <c r="D7" s="9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</row>
    <row r="8" spans="1:12" s="1" customFormat="1" ht="42.7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2" t="s">
        <v>47</v>
      </c>
      <c r="G8" s="3" t="s">
        <v>47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</row>
    <row r="9" spans="1:12" ht="45" customHeight="1">
      <c r="A9" s="3" t="s">
        <v>224</v>
      </c>
      <c r="B9" s="13">
        <v>265</v>
      </c>
      <c r="C9" s="13">
        <f>282+130+60</f>
        <v>472</v>
      </c>
      <c r="D9" s="13">
        <v>270</v>
      </c>
      <c r="E9" s="13">
        <v>30</v>
      </c>
      <c r="F9" s="13">
        <v>35</v>
      </c>
      <c r="G9" s="13">
        <v>25</v>
      </c>
      <c r="H9" s="13">
        <f>195+680</f>
        <v>875</v>
      </c>
      <c r="I9" s="13"/>
      <c r="J9" s="13"/>
      <c r="K9" s="13"/>
      <c r="L9" s="13">
        <v>340</v>
      </c>
    </row>
    <row r="10" spans="1:12" ht="51" customHeight="1">
      <c r="A10" s="3" t="s">
        <v>315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7">
    <mergeCell ref="A2:G2"/>
    <mergeCell ref="B3:J3"/>
    <mergeCell ref="I4:L4"/>
    <mergeCell ref="H4:H5"/>
    <mergeCell ref="A4:A5"/>
    <mergeCell ref="B4:C4"/>
    <mergeCell ref="D4:G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workbookViewId="0" topLeftCell="A1">
      <selection activeCell="A13" sqref="A13:E14"/>
    </sheetView>
  </sheetViews>
  <sheetFormatPr defaultColWidth="9.00390625" defaultRowHeight="12.75"/>
  <cols>
    <col min="1" max="1" width="23.875" style="0" customWidth="1"/>
    <col min="2" max="4" width="18.625" style="0" customWidth="1"/>
    <col min="5" max="5" width="23.875" style="0" customWidth="1"/>
    <col min="6" max="6" width="24.00390625" style="0" customWidth="1"/>
    <col min="7" max="7" width="24.375" style="0" customWidth="1"/>
  </cols>
  <sheetData>
    <row r="1" spans="2:6" ht="26.25" customHeight="1">
      <c r="B1" s="55" t="s">
        <v>229</v>
      </c>
      <c r="C1" s="55"/>
      <c r="D1" s="55"/>
      <c r="E1" s="56"/>
      <c r="F1" s="56"/>
    </row>
    <row r="2" spans="1:7" ht="86.25" customHeight="1">
      <c r="A2" s="44" t="s">
        <v>339</v>
      </c>
      <c r="B2" s="42"/>
      <c r="C2" s="42"/>
      <c r="D2" s="42"/>
      <c r="E2" s="42"/>
      <c r="F2" s="42"/>
      <c r="G2" s="42"/>
    </row>
    <row r="3" spans="1:7" s="10" customFormat="1" ht="17.25" customHeight="1">
      <c r="A3" s="59"/>
      <c r="B3" s="60"/>
      <c r="C3" s="60"/>
      <c r="D3" s="60"/>
      <c r="E3" s="60"/>
      <c r="F3" s="60"/>
      <c r="G3" s="60"/>
    </row>
    <row r="4" spans="1:7" s="1" customFormat="1" ht="36.75" customHeight="1">
      <c r="A4" s="57" t="s">
        <v>21</v>
      </c>
      <c r="B4" s="49" t="s">
        <v>60</v>
      </c>
      <c r="C4" s="49"/>
      <c r="D4" s="49"/>
      <c r="E4" s="58"/>
      <c r="F4" s="49" t="s">
        <v>61</v>
      </c>
      <c r="G4" s="58"/>
    </row>
    <row r="5" spans="1:7" s="1" customFormat="1" ht="51" customHeight="1">
      <c r="A5" s="38"/>
      <c r="B5" s="3" t="s">
        <v>62</v>
      </c>
      <c r="C5" s="3" t="s">
        <v>63</v>
      </c>
      <c r="D5" s="3" t="s">
        <v>263</v>
      </c>
      <c r="E5" s="3" t="s">
        <v>264</v>
      </c>
      <c r="F5" s="3" t="s">
        <v>64</v>
      </c>
      <c r="G5" s="3" t="s">
        <v>64</v>
      </c>
    </row>
    <row r="6" spans="1:7" s="1" customFormat="1" ht="63.75" customHeight="1">
      <c r="A6" s="8" t="s">
        <v>22</v>
      </c>
      <c r="B6" s="3" t="s">
        <v>65</v>
      </c>
      <c r="C6" s="3" t="s">
        <v>65</v>
      </c>
      <c r="D6" s="3" t="s">
        <v>65</v>
      </c>
      <c r="E6" s="3" t="s">
        <v>65</v>
      </c>
      <c r="F6" s="3" t="s">
        <v>65</v>
      </c>
      <c r="G6" s="3" t="s">
        <v>66</v>
      </c>
    </row>
    <row r="7" spans="1:7" s="1" customFormat="1" ht="52.5" customHeight="1">
      <c r="A7" s="8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/>
      <c r="G7" s="3"/>
    </row>
    <row r="8" spans="1:7" s="1" customFormat="1" ht="42.75" customHeight="1">
      <c r="A8" s="8" t="s">
        <v>24</v>
      </c>
      <c r="B8" s="7" t="s">
        <v>47</v>
      </c>
      <c r="C8" s="7" t="s">
        <v>47</v>
      </c>
      <c r="D8" s="7" t="s">
        <v>47</v>
      </c>
      <c r="E8" s="7" t="s">
        <v>47</v>
      </c>
      <c r="F8" s="7" t="s">
        <v>67</v>
      </c>
      <c r="G8" s="7" t="s">
        <v>67</v>
      </c>
    </row>
    <row r="9" spans="1:7" ht="60" customHeight="1">
      <c r="A9" s="3" t="s">
        <v>224</v>
      </c>
      <c r="B9" s="13">
        <f>128+45</f>
        <v>173</v>
      </c>
      <c r="C9" s="13">
        <f>2539+650</f>
        <v>3189</v>
      </c>
      <c r="D9" s="13">
        <v>50</v>
      </c>
      <c r="E9" s="13">
        <v>30</v>
      </c>
      <c r="F9" s="13">
        <f>4160+5040+35260</f>
        <v>44460</v>
      </c>
      <c r="G9" s="13">
        <v>1200</v>
      </c>
    </row>
    <row r="10" spans="1:7" ht="54.75" customHeight="1">
      <c r="A10" s="3" t="s">
        <v>315</v>
      </c>
      <c r="B10" s="13"/>
      <c r="C10" s="13"/>
      <c r="D10" s="13"/>
      <c r="E10" s="13"/>
      <c r="F10" s="13"/>
      <c r="G10" s="13"/>
    </row>
    <row r="13" spans="1:5" ht="15.75">
      <c r="A13" s="36" t="s">
        <v>335</v>
      </c>
      <c r="B13" s="37"/>
      <c r="C13" s="37"/>
      <c r="D13" s="14"/>
      <c r="E13" s="14" t="s">
        <v>336</v>
      </c>
    </row>
    <row r="14" ht="15.75">
      <c r="A14" s="36" t="s">
        <v>337</v>
      </c>
    </row>
  </sheetData>
  <mergeCells count="6">
    <mergeCell ref="B1:F1"/>
    <mergeCell ref="A4:A5"/>
    <mergeCell ref="B4:E4"/>
    <mergeCell ref="F4:G4"/>
    <mergeCell ref="A3:G3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workbookViewId="0" topLeftCell="A1">
      <selection activeCell="A11" sqref="A11:E12"/>
    </sheetView>
  </sheetViews>
  <sheetFormatPr defaultColWidth="9.00390625" defaultRowHeight="12.75"/>
  <cols>
    <col min="1" max="1" width="24.625" style="0" customWidth="1"/>
    <col min="2" max="2" width="18.125" style="0" customWidth="1"/>
    <col min="3" max="3" width="16.875" style="0" customWidth="1"/>
    <col min="4" max="4" width="14.00390625" style="0" customWidth="1"/>
    <col min="5" max="5" width="17.125" style="0" customWidth="1"/>
    <col min="6" max="6" width="15.375" style="0" customWidth="1"/>
    <col min="7" max="7" width="20.375" style="0" customWidth="1"/>
  </cols>
  <sheetData>
    <row r="1" spans="2:5" ht="29.25" customHeight="1">
      <c r="B1" s="55" t="s">
        <v>231</v>
      </c>
      <c r="C1" s="56"/>
      <c r="D1" s="56"/>
      <c r="E1" s="42"/>
    </row>
    <row r="2" spans="1:9" ht="81.75" customHeight="1">
      <c r="A2" s="44" t="s">
        <v>339</v>
      </c>
      <c r="B2" s="42"/>
      <c r="C2" s="42"/>
      <c r="D2" s="42"/>
      <c r="E2" s="42"/>
      <c r="F2" s="42"/>
      <c r="G2" s="42"/>
      <c r="H2" s="6"/>
      <c r="I2" s="6"/>
    </row>
    <row r="3" spans="1:7" ht="18.75" customHeight="1">
      <c r="A3" s="39"/>
      <c r="B3" s="61"/>
      <c r="C3" s="61"/>
      <c r="D3" s="61"/>
      <c r="E3" s="61"/>
      <c r="F3" s="61"/>
      <c r="G3" s="61"/>
    </row>
    <row r="4" spans="1:7" s="1" customFormat="1" ht="62.25" customHeight="1">
      <c r="A4" s="8" t="s">
        <v>21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73</v>
      </c>
    </row>
    <row r="5" spans="1:7" s="1" customFormat="1" ht="62.25" customHeight="1">
      <c r="A5" s="8" t="s">
        <v>22</v>
      </c>
      <c r="B5" s="3" t="s">
        <v>74</v>
      </c>
      <c r="C5" s="3" t="s">
        <v>75</v>
      </c>
      <c r="D5" s="3" t="s">
        <v>75</v>
      </c>
      <c r="E5" s="3" t="s">
        <v>76</v>
      </c>
      <c r="F5" s="3"/>
      <c r="G5" s="3" t="s">
        <v>77</v>
      </c>
    </row>
    <row r="6" spans="1:7" s="1" customFormat="1" ht="51" customHeight="1">
      <c r="A6" s="8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265</v>
      </c>
      <c r="G6" s="3" t="s">
        <v>78</v>
      </c>
    </row>
    <row r="7" spans="1:7" s="1" customFormat="1" ht="47.2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48</v>
      </c>
      <c r="G7" s="3" t="s">
        <v>34</v>
      </c>
    </row>
    <row r="8" spans="1:7" ht="55.5" customHeight="1">
      <c r="A8" s="3" t="s">
        <v>224</v>
      </c>
      <c r="B8" s="13">
        <f>600+2195</f>
        <v>2795</v>
      </c>
      <c r="C8" s="13">
        <f>2110+330</f>
        <v>2440</v>
      </c>
      <c r="D8" s="13">
        <v>160</v>
      </c>
      <c r="E8" s="13">
        <f>66+160</f>
        <v>226</v>
      </c>
      <c r="F8" s="13">
        <v>300</v>
      </c>
      <c r="G8" s="13">
        <v>50</v>
      </c>
    </row>
    <row r="9" spans="1:7" ht="54.75" customHeight="1">
      <c r="A9" s="3" t="s">
        <v>315</v>
      </c>
      <c r="B9" s="13"/>
      <c r="C9" s="13"/>
      <c r="D9" s="13"/>
      <c r="E9" s="13"/>
      <c r="F9" s="13"/>
      <c r="G9" s="13"/>
    </row>
    <row r="11" spans="1:5" ht="15.75">
      <c r="A11" s="36" t="s">
        <v>335</v>
      </c>
      <c r="B11" s="37"/>
      <c r="C11" s="37"/>
      <c r="D11" s="14"/>
      <c r="E11" s="14" t="s">
        <v>336</v>
      </c>
    </row>
    <row r="12" ht="15.75">
      <c r="A12" s="36" t="s">
        <v>337</v>
      </c>
    </row>
  </sheetData>
  <mergeCells count="3">
    <mergeCell ref="A3:G3"/>
    <mergeCell ref="B1:E1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view="pageBreakPreview" zoomScale="60" workbookViewId="0" topLeftCell="A1">
      <selection activeCell="J13" sqref="J13:N14"/>
    </sheetView>
  </sheetViews>
  <sheetFormatPr defaultColWidth="9.00390625" defaultRowHeight="12.75"/>
  <cols>
    <col min="1" max="1" width="24.375" style="0" customWidth="1"/>
    <col min="2" max="2" width="12.25390625" style="0" customWidth="1"/>
    <col min="4" max="4" width="11.25390625" style="0" customWidth="1"/>
    <col min="5" max="5" width="14.75390625" style="0" customWidth="1"/>
    <col min="6" max="6" width="16.75390625" style="0" customWidth="1"/>
    <col min="7" max="7" width="15.875" style="0" customWidth="1"/>
    <col min="8" max="8" width="14.125" style="0" customWidth="1"/>
    <col min="9" max="9" width="13.375" style="0" customWidth="1"/>
    <col min="10" max="10" width="24.875" style="0" customWidth="1"/>
    <col min="11" max="11" width="14.375" style="0" customWidth="1"/>
    <col min="12" max="12" width="18.625" style="0" customWidth="1"/>
    <col min="13" max="13" width="14.625" style="0" customWidth="1"/>
    <col min="14" max="14" width="12.00390625" style="0" customWidth="1"/>
    <col min="15" max="15" width="11.625" style="0" customWidth="1"/>
    <col min="16" max="16" width="11.75390625" style="0" customWidth="1"/>
    <col min="17" max="17" width="12.75390625" style="0" customWidth="1"/>
    <col min="18" max="18" width="12.00390625" style="0" customWidth="1"/>
    <col min="19" max="20" width="12.375" style="0" customWidth="1"/>
  </cols>
  <sheetData>
    <row r="1" spans="1:20" ht="47.25" customHeight="1">
      <c r="A1" s="1"/>
      <c r="C1" s="55" t="s">
        <v>235</v>
      </c>
      <c r="D1" s="56"/>
      <c r="E1" s="56"/>
      <c r="F1" s="42"/>
      <c r="G1" s="55" t="s">
        <v>234</v>
      </c>
      <c r="H1" s="55"/>
      <c r="L1" s="55" t="s">
        <v>235</v>
      </c>
      <c r="M1" s="56"/>
      <c r="N1" s="56"/>
      <c r="O1" s="42"/>
      <c r="S1" s="55" t="s">
        <v>236</v>
      </c>
      <c r="T1" s="55"/>
    </row>
    <row r="2" spans="1:20" ht="75.75" customHeight="1">
      <c r="A2" s="44" t="s">
        <v>339</v>
      </c>
      <c r="B2" s="42"/>
      <c r="C2" s="42"/>
      <c r="D2" s="42"/>
      <c r="E2" s="42"/>
      <c r="F2" s="42"/>
      <c r="G2" s="42"/>
      <c r="H2" s="42"/>
      <c r="I2" s="42"/>
      <c r="J2" s="44" t="s">
        <v>339</v>
      </c>
      <c r="K2" s="42"/>
      <c r="L2" s="42"/>
      <c r="M2" s="42"/>
      <c r="N2" s="42"/>
      <c r="O2" s="42"/>
      <c r="P2" s="42"/>
      <c r="Q2" s="42"/>
      <c r="R2" s="42"/>
      <c r="S2" s="20"/>
      <c r="T2" s="20"/>
    </row>
    <row r="3" spans="1:18" ht="22.5" customHeight="1">
      <c r="A3" s="39"/>
      <c r="B3" s="62"/>
      <c r="C3" s="62"/>
      <c r="D3" s="62"/>
      <c r="E3" s="62"/>
      <c r="F3" s="62"/>
      <c r="G3" s="62"/>
      <c r="H3" s="62"/>
      <c r="I3" s="16"/>
      <c r="J3" s="39"/>
      <c r="K3" s="40"/>
      <c r="L3" s="40"/>
      <c r="M3" s="40"/>
      <c r="N3" s="40"/>
      <c r="O3" s="40"/>
      <c r="P3" s="40"/>
      <c r="Q3" s="40"/>
      <c r="R3" s="40"/>
    </row>
    <row r="4" spans="1:20" s="11" customFormat="1" ht="81" customHeight="1">
      <c r="A4" s="3" t="s">
        <v>21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 t="s">
        <v>84</v>
      </c>
      <c r="H4" s="3" t="s">
        <v>85</v>
      </c>
      <c r="I4" s="3" t="s">
        <v>86</v>
      </c>
      <c r="J4" s="3" t="s">
        <v>21</v>
      </c>
      <c r="K4" s="3" t="s">
        <v>87</v>
      </c>
      <c r="L4" s="3" t="s">
        <v>88</v>
      </c>
      <c r="M4" s="3" t="s">
        <v>334</v>
      </c>
      <c r="N4" s="3" t="s">
        <v>79</v>
      </c>
      <c r="O4" s="3" t="s">
        <v>89</v>
      </c>
      <c r="P4" s="3" t="s">
        <v>81</v>
      </c>
      <c r="Q4" s="3" t="s">
        <v>90</v>
      </c>
      <c r="R4" s="3" t="s">
        <v>85</v>
      </c>
      <c r="S4" s="7" t="s">
        <v>86</v>
      </c>
      <c r="T4" s="7" t="s">
        <v>245</v>
      </c>
    </row>
    <row r="5" spans="1:20" s="11" customFormat="1" ht="63.75" customHeight="1">
      <c r="A5" s="3" t="s">
        <v>22</v>
      </c>
      <c r="B5" s="3" t="s">
        <v>58</v>
      </c>
      <c r="C5" s="3" t="s">
        <v>58</v>
      </c>
      <c r="D5" s="3" t="s">
        <v>58</v>
      </c>
      <c r="E5" s="3" t="s">
        <v>91</v>
      </c>
      <c r="F5" s="3" t="s">
        <v>92</v>
      </c>
      <c r="G5" s="3" t="s">
        <v>93</v>
      </c>
      <c r="H5" s="3" t="s">
        <v>58</v>
      </c>
      <c r="I5" s="3" t="s">
        <v>58</v>
      </c>
      <c r="J5" s="3" t="s">
        <v>22</v>
      </c>
      <c r="K5" s="3"/>
      <c r="L5" s="12"/>
      <c r="M5" s="12" t="s">
        <v>94</v>
      </c>
      <c r="N5" s="12" t="s">
        <v>95</v>
      </c>
      <c r="O5" s="12" t="s">
        <v>95</v>
      </c>
      <c r="P5" s="12" t="s">
        <v>95</v>
      </c>
      <c r="Q5" s="12" t="s">
        <v>95</v>
      </c>
      <c r="R5" s="12" t="s">
        <v>95</v>
      </c>
      <c r="S5" s="7" t="s">
        <v>246</v>
      </c>
      <c r="T5" s="7" t="s">
        <v>247</v>
      </c>
    </row>
    <row r="6" spans="1:20" s="1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23</v>
      </c>
      <c r="K6" s="3" t="s">
        <v>12</v>
      </c>
      <c r="L6" s="3" t="s">
        <v>12</v>
      </c>
      <c r="M6" s="3" t="s">
        <v>96</v>
      </c>
      <c r="N6" s="3" t="s">
        <v>97</v>
      </c>
      <c r="O6" s="3" t="s">
        <v>98</v>
      </c>
      <c r="P6" s="3" t="s">
        <v>99</v>
      </c>
      <c r="Q6" s="3" t="s">
        <v>97</v>
      </c>
      <c r="R6" s="3" t="s">
        <v>97</v>
      </c>
      <c r="S6" s="3" t="s">
        <v>248</v>
      </c>
      <c r="T6" s="3" t="s">
        <v>249</v>
      </c>
    </row>
    <row r="7" spans="1:20" s="1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24</v>
      </c>
      <c r="K7" s="3" t="s">
        <v>47</v>
      </c>
      <c r="L7" s="9" t="s">
        <v>47</v>
      </c>
      <c r="M7" s="9" t="s">
        <v>67</v>
      </c>
      <c r="N7" s="9" t="s">
        <v>67</v>
      </c>
      <c r="O7" s="9" t="s">
        <v>67</v>
      </c>
      <c r="P7" s="9" t="s">
        <v>67</v>
      </c>
      <c r="Q7" s="9" t="s">
        <v>67</v>
      </c>
      <c r="R7" s="9" t="s">
        <v>67</v>
      </c>
      <c r="S7" s="9" t="s">
        <v>67</v>
      </c>
      <c r="T7" s="9" t="s">
        <v>67</v>
      </c>
    </row>
    <row r="8" spans="1:20" ht="55.5" customHeight="1">
      <c r="A8" s="3" t="s">
        <v>224</v>
      </c>
      <c r="B8" s="13">
        <f>375+1170</f>
        <v>1545</v>
      </c>
      <c r="C8" s="13">
        <f>270+740</f>
        <v>1010</v>
      </c>
      <c r="D8" s="13">
        <f>145+476</f>
        <v>621</v>
      </c>
      <c r="E8" s="13">
        <f>585+200</f>
        <v>785</v>
      </c>
      <c r="F8" s="13">
        <f>700+1185</f>
        <v>1885</v>
      </c>
      <c r="G8" s="13">
        <f>100+245</f>
        <v>345</v>
      </c>
      <c r="H8" s="13">
        <f>547+100</f>
        <v>647</v>
      </c>
      <c r="I8" s="13">
        <f>363+35</f>
        <v>398</v>
      </c>
      <c r="J8" s="3" t="s">
        <v>224</v>
      </c>
      <c r="K8" s="13">
        <f>60+278</f>
        <v>338</v>
      </c>
      <c r="L8" s="13">
        <f>1415+450</f>
        <v>1865</v>
      </c>
      <c r="M8" s="13">
        <f>2120+40</f>
        <v>2160</v>
      </c>
      <c r="N8" s="13">
        <f>515+38</f>
        <v>553</v>
      </c>
      <c r="O8" s="13">
        <f>185+14</f>
        <v>199</v>
      </c>
      <c r="P8" s="13">
        <f>75+20</f>
        <v>95</v>
      </c>
      <c r="Q8" s="13">
        <f>620+38</f>
        <v>658</v>
      </c>
      <c r="R8" s="13">
        <f>115+25</f>
        <v>140</v>
      </c>
      <c r="S8" s="13">
        <v>75</v>
      </c>
      <c r="T8" s="13">
        <v>150</v>
      </c>
    </row>
    <row r="9" spans="1:20" ht="54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3" t="s">
        <v>315</v>
      </c>
      <c r="K9" s="13"/>
      <c r="L9" s="13"/>
      <c r="M9" s="13"/>
      <c r="N9" s="13"/>
      <c r="O9" s="13"/>
      <c r="P9" s="13"/>
      <c r="Q9" s="13"/>
      <c r="R9" s="13"/>
      <c r="S9" s="13"/>
      <c r="T9" s="13"/>
    </row>
    <row r="13" spans="1:14" ht="15.75">
      <c r="A13" s="36" t="s">
        <v>335</v>
      </c>
      <c r="B13" s="37"/>
      <c r="C13" s="37"/>
      <c r="D13" s="14"/>
      <c r="E13" s="14" t="s">
        <v>336</v>
      </c>
      <c r="J13" s="36" t="s">
        <v>335</v>
      </c>
      <c r="K13" s="37"/>
      <c r="L13" s="37"/>
      <c r="M13" s="14"/>
      <c r="N13" s="14" t="s">
        <v>336</v>
      </c>
    </row>
    <row r="14" spans="1:10" ht="15.75">
      <c r="A14" s="36" t="s">
        <v>337</v>
      </c>
      <c r="J14" s="36" t="s">
        <v>337</v>
      </c>
    </row>
  </sheetData>
  <mergeCells count="8">
    <mergeCell ref="S1:T1"/>
    <mergeCell ref="J3:R3"/>
    <mergeCell ref="G1:H1"/>
    <mergeCell ref="A3:H3"/>
    <mergeCell ref="C1:F1"/>
    <mergeCell ref="L1:O1"/>
    <mergeCell ref="A2:I2"/>
    <mergeCell ref="J2:R2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4.375" style="0" customWidth="1"/>
    <col min="2" max="2" width="16.375" style="0" customWidth="1"/>
    <col min="3" max="3" width="20.375" style="0" customWidth="1"/>
    <col min="4" max="4" width="20.00390625" style="0" customWidth="1"/>
    <col min="5" max="5" width="19.25390625" style="0" customWidth="1"/>
    <col min="6" max="6" width="22.875" style="0" customWidth="1"/>
    <col min="7" max="7" width="17.375" style="0" customWidth="1"/>
  </cols>
  <sheetData>
    <row r="1" spans="2:5" ht="31.5" customHeight="1">
      <c r="B1" s="55" t="s">
        <v>235</v>
      </c>
      <c r="C1" s="56"/>
      <c r="D1" s="56"/>
      <c r="E1" s="42"/>
    </row>
    <row r="2" spans="1:8" ht="74.25" customHeight="1">
      <c r="A2" s="44" t="s">
        <v>339</v>
      </c>
      <c r="B2" s="42"/>
      <c r="C2" s="42"/>
      <c r="D2" s="42"/>
      <c r="E2" s="42"/>
      <c r="F2" s="42"/>
      <c r="G2" s="6"/>
      <c r="H2" s="6"/>
    </row>
    <row r="3" spans="1:7" ht="31.5" customHeight="1">
      <c r="A3" s="46"/>
      <c r="B3" s="46"/>
      <c r="C3" s="46"/>
      <c r="D3" s="46"/>
      <c r="E3" s="46"/>
      <c r="F3" s="40"/>
      <c r="G3" s="20" t="s">
        <v>238</v>
      </c>
    </row>
    <row r="4" spans="1:7" s="1" customFormat="1" ht="42" customHeight="1">
      <c r="A4" s="49" t="s">
        <v>21</v>
      </c>
      <c r="B4" s="49" t="s">
        <v>100</v>
      </c>
      <c r="C4" s="49"/>
      <c r="D4" s="49"/>
      <c r="E4" s="49" t="s">
        <v>101</v>
      </c>
      <c r="F4" s="49" t="s">
        <v>266</v>
      </c>
      <c r="G4" s="49"/>
    </row>
    <row r="5" spans="1:7" s="1" customFormat="1" ht="73.5" customHeight="1">
      <c r="A5" s="49"/>
      <c r="B5" s="3" t="s">
        <v>330</v>
      </c>
      <c r="C5" s="3" t="s">
        <v>331</v>
      </c>
      <c r="D5" s="3" t="s">
        <v>332</v>
      </c>
      <c r="E5" s="49"/>
      <c r="F5" s="3" t="s">
        <v>333</v>
      </c>
      <c r="G5" s="3" t="s">
        <v>333</v>
      </c>
    </row>
    <row r="6" spans="1:7" s="1" customFormat="1" ht="52.5" customHeight="1">
      <c r="A6" s="3" t="s">
        <v>22</v>
      </c>
      <c r="B6" s="3"/>
      <c r="C6" s="3"/>
      <c r="D6" s="3"/>
      <c r="E6" s="3" t="s">
        <v>102</v>
      </c>
      <c r="F6" s="5">
        <v>0.82</v>
      </c>
      <c r="G6" s="5">
        <v>0.72</v>
      </c>
    </row>
    <row r="7" spans="1:7" s="1" customFormat="1" ht="44.25" customHeight="1">
      <c r="A7" s="3" t="s">
        <v>23</v>
      </c>
      <c r="B7" s="3" t="s">
        <v>103</v>
      </c>
      <c r="C7" s="3" t="s">
        <v>103</v>
      </c>
      <c r="D7" s="3" t="s">
        <v>103</v>
      </c>
      <c r="E7" s="3" t="s">
        <v>104</v>
      </c>
      <c r="F7" s="3" t="s">
        <v>12</v>
      </c>
      <c r="G7" s="3" t="s">
        <v>267</v>
      </c>
    </row>
    <row r="8" spans="1:7" s="1" customFormat="1" ht="42.75" customHeight="1">
      <c r="A8" s="3" t="s">
        <v>24</v>
      </c>
      <c r="B8" s="3" t="s">
        <v>105</v>
      </c>
      <c r="C8" s="3" t="s">
        <v>105</v>
      </c>
      <c r="D8" s="3" t="s">
        <v>105</v>
      </c>
      <c r="E8" s="3" t="s">
        <v>67</v>
      </c>
      <c r="F8" s="3" t="s">
        <v>47</v>
      </c>
      <c r="G8" s="3" t="s">
        <v>67</v>
      </c>
    </row>
    <row r="9" spans="1:7" ht="65.25" customHeight="1">
      <c r="A9" s="3" t="s">
        <v>224</v>
      </c>
      <c r="B9" s="13">
        <v>60</v>
      </c>
      <c r="C9" s="13">
        <f>549+425+669</f>
        <v>1643</v>
      </c>
      <c r="D9" s="13">
        <f>110</f>
        <v>110</v>
      </c>
      <c r="E9" s="13">
        <f>680+950+8400</f>
        <v>10030</v>
      </c>
      <c r="F9" s="13">
        <v>375</v>
      </c>
      <c r="G9" s="13">
        <v>150</v>
      </c>
    </row>
    <row r="10" spans="1:7" ht="52.5" customHeight="1">
      <c r="A10" s="3" t="s">
        <v>315</v>
      </c>
      <c r="B10" s="13"/>
      <c r="C10" s="13"/>
      <c r="D10" s="13"/>
      <c r="E10" s="13"/>
      <c r="F10" s="13"/>
      <c r="G10" s="13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7">
    <mergeCell ref="F4:G4"/>
    <mergeCell ref="B1:E1"/>
    <mergeCell ref="A4:A5"/>
    <mergeCell ref="B4:D4"/>
    <mergeCell ref="E4:E5"/>
    <mergeCell ref="A3:F3"/>
    <mergeCell ref="A2:F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workbookViewId="0" topLeftCell="A1">
      <selection activeCell="A11" sqref="A11:E12"/>
    </sheetView>
  </sheetViews>
  <sheetFormatPr defaultColWidth="9.00390625" defaultRowHeight="12.75"/>
  <cols>
    <col min="1" max="1" width="25.375" style="0" customWidth="1"/>
    <col min="2" max="2" width="12.625" style="0" customWidth="1"/>
    <col min="3" max="4" width="20.375" style="0" customWidth="1"/>
    <col min="5" max="5" width="21.00390625" style="0" customWidth="1"/>
    <col min="6" max="6" width="13.875" style="0" customWidth="1"/>
    <col min="7" max="7" width="14.125" style="0" customWidth="1"/>
    <col min="8" max="8" width="15.625" style="0" customWidth="1"/>
    <col min="9" max="9" width="13.875" style="0" customWidth="1"/>
    <col min="10" max="10" width="13.125" style="0" customWidth="1"/>
  </cols>
  <sheetData>
    <row r="1" spans="2:6" ht="24" customHeight="1">
      <c r="B1" s="55" t="s">
        <v>235</v>
      </c>
      <c r="C1" s="56"/>
      <c r="D1" s="56"/>
      <c r="E1" s="42"/>
      <c r="F1" s="6"/>
    </row>
    <row r="2" spans="1:8" ht="78.75" customHeight="1">
      <c r="A2" s="44" t="s">
        <v>339</v>
      </c>
      <c r="B2" s="42"/>
      <c r="C2" s="42"/>
      <c r="D2" s="42"/>
      <c r="E2" s="42"/>
      <c r="F2" s="42"/>
      <c r="G2" s="42"/>
      <c r="H2" s="42"/>
    </row>
    <row r="3" spans="1:10" ht="25.5" customHeight="1">
      <c r="A3" s="59"/>
      <c r="B3" s="60"/>
      <c r="C3" s="60"/>
      <c r="D3" s="60"/>
      <c r="E3" s="60"/>
      <c r="F3" s="60"/>
      <c r="G3" s="60"/>
      <c r="H3" s="60"/>
      <c r="J3" s="21" t="s">
        <v>239</v>
      </c>
    </row>
    <row r="4" spans="1:10" s="1" customFormat="1" ht="66" customHeight="1">
      <c r="A4" s="2" t="s">
        <v>21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329</v>
      </c>
      <c r="G4" s="3" t="s">
        <v>110</v>
      </c>
      <c r="H4" s="3" t="s">
        <v>111</v>
      </c>
      <c r="I4" s="3" t="s">
        <v>269</v>
      </c>
      <c r="J4" s="3" t="s">
        <v>269</v>
      </c>
    </row>
    <row r="5" spans="1:10" s="1" customFormat="1" ht="63.75" customHeight="1">
      <c r="A5" s="3" t="s">
        <v>22</v>
      </c>
      <c r="B5" s="3" t="s">
        <v>112</v>
      </c>
      <c r="C5" s="3" t="s">
        <v>113</v>
      </c>
      <c r="D5" s="3" t="s">
        <v>114</v>
      </c>
      <c r="E5" s="3" t="s">
        <v>115</v>
      </c>
      <c r="F5" s="3"/>
      <c r="G5" s="3" t="s">
        <v>116</v>
      </c>
      <c r="H5" s="3" t="s">
        <v>117</v>
      </c>
      <c r="I5" s="3" t="s">
        <v>270</v>
      </c>
      <c r="J5" s="3" t="s">
        <v>271</v>
      </c>
    </row>
    <row r="6" spans="1:11" s="1" customFormat="1" ht="52.5" customHeight="1">
      <c r="A6" s="3" t="s">
        <v>23</v>
      </c>
      <c r="B6" s="3" t="s">
        <v>12</v>
      </c>
      <c r="C6" s="3" t="s">
        <v>118</v>
      </c>
      <c r="D6" s="3" t="s">
        <v>119</v>
      </c>
      <c r="E6" s="3" t="s">
        <v>120</v>
      </c>
      <c r="F6" s="3" t="s">
        <v>268</v>
      </c>
      <c r="G6" s="3" t="s">
        <v>121</v>
      </c>
      <c r="H6" s="3" t="s">
        <v>122</v>
      </c>
      <c r="I6" s="3" t="s">
        <v>272</v>
      </c>
      <c r="J6" s="3" t="s">
        <v>273</v>
      </c>
      <c r="K6" s="11"/>
    </row>
    <row r="7" spans="1:10" s="1" customFormat="1" ht="42.75" customHeight="1">
      <c r="A7" s="3" t="s">
        <v>24</v>
      </c>
      <c r="B7" s="2" t="s">
        <v>47</v>
      </c>
      <c r="C7" s="2" t="s">
        <v>123</v>
      </c>
      <c r="D7" s="2" t="s">
        <v>123</v>
      </c>
      <c r="E7" s="2" t="s">
        <v>123</v>
      </c>
      <c r="F7" s="2" t="s">
        <v>105</v>
      </c>
      <c r="G7" s="2" t="s">
        <v>123</v>
      </c>
      <c r="H7" s="2" t="s">
        <v>123</v>
      </c>
      <c r="I7" s="2" t="s">
        <v>123</v>
      </c>
      <c r="J7" s="2" t="s">
        <v>123</v>
      </c>
    </row>
    <row r="8" spans="1:10" ht="56.25" customHeight="1">
      <c r="A8" s="3" t="s">
        <v>224</v>
      </c>
      <c r="B8" s="13">
        <f>107+382</f>
        <v>489</v>
      </c>
      <c r="C8" s="13">
        <f>213+363</f>
        <v>576</v>
      </c>
      <c r="D8" s="13">
        <f>520+408</f>
        <v>928</v>
      </c>
      <c r="E8" s="13">
        <f>600+512</f>
        <v>1112</v>
      </c>
      <c r="F8" s="13">
        <v>169</v>
      </c>
      <c r="G8" s="13">
        <f>249+344+1032</f>
        <v>1625</v>
      </c>
      <c r="H8" s="13">
        <f>50+48</f>
        <v>98</v>
      </c>
      <c r="I8" s="13">
        <v>174</v>
      </c>
      <c r="J8" s="13"/>
    </row>
    <row r="9" spans="1:10" ht="48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</row>
    <row r="11" spans="1:5" ht="15.75">
      <c r="A11" s="36" t="s">
        <v>335</v>
      </c>
      <c r="B11" s="37"/>
      <c r="C11" s="37"/>
      <c r="D11" s="14"/>
      <c r="E11" s="14" t="s">
        <v>336</v>
      </c>
    </row>
    <row r="12" ht="15.75">
      <c r="A12" s="36" t="s">
        <v>337</v>
      </c>
    </row>
  </sheetData>
  <mergeCells count="3">
    <mergeCell ref="A3:H3"/>
    <mergeCell ref="B1:E1"/>
    <mergeCell ref="A2:H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5.25390625" style="0" customWidth="1"/>
    <col min="2" max="2" width="20.25390625" style="0" customWidth="1"/>
    <col min="3" max="3" width="16.00390625" style="0" customWidth="1"/>
    <col min="4" max="4" width="13.75390625" style="0" customWidth="1"/>
    <col min="5" max="6" width="16.75390625" style="0" customWidth="1"/>
    <col min="7" max="7" width="18.75390625" style="0" customWidth="1"/>
    <col min="8" max="8" width="16.00390625" style="0" customWidth="1"/>
    <col min="9" max="9" width="13.375" style="0" customWidth="1"/>
  </cols>
  <sheetData>
    <row r="1" spans="2:6" ht="22.5" customHeight="1">
      <c r="B1" s="55" t="s">
        <v>235</v>
      </c>
      <c r="C1" s="56"/>
      <c r="D1" s="56"/>
      <c r="E1" s="42"/>
      <c r="F1" s="6"/>
    </row>
    <row r="2" spans="1:10" ht="78.75" customHeight="1">
      <c r="A2" s="44" t="s">
        <v>339</v>
      </c>
      <c r="B2" s="42"/>
      <c r="C2" s="42"/>
      <c r="D2" s="42"/>
      <c r="E2" s="42"/>
      <c r="F2" s="42"/>
      <c r="G2" s="42"/>
      <c r="H2" s="42"/>
      <c r="I2" s="6"/>
      <c r="J2" s="6"/>
    </row>
    <row r="3" spans="1:9" ht="24" customHeight="1">
      <c r="A3" s="46"/>
      <c r="B3" s="63"/>
      <c r="C3" s="63"/>
      <c r="D3" s="63"/>
      <c r="E3" s="63"/>
      <c r="F3" s="63"/>
      <c r="G3" s="47"/>
      <c r="H3" s="47"/>
      <c r="I3" s="21" t="s">
        <v>240</v>
      </c>
    </row>
    <row r="4" spans="1:9" s="1" customFormat="1" ht="66" customHeight="1">
      <c r="A4" s="23" t="s">
        <v>21</v>
      </c>
      <c r="B4" s="24" t="s">
        <v>124</v>
      </c>
      <c r="C4" s="24" t="s">
        <v>125</v>
      </c>
      <c r="D4" s="24" t="s">
        <v>126</v>
      </c>
      <c r="E4" s="24" t="s">
        <v>127</v>
      </c>
      <c r="F4" s="3" t="s">
        <v>274</v>
      </c>
      <c r="G4" s="24" t="s">
        <v>128</v>
      </c>
      <c r="H4" s="24" t="s">
        <v>129</v>
      </c>
      <c r="I4" s="19"/>
    </row>
    <row r="5" spans="1:9" s="1" customFormat="1" ht="63.75" customHeight="1">
      <c r="A5" s="24" t="s">
        <v>22</v>
      </c>
      <c r="B5" s="24" t="s">
        <v>59</v>
      </c>
      <c r="C5" s="24"/>
      <c r="D5" s="24" t="s">
        <v>130</v>
      </c>
      <c r="E5" s="24" t="s">
        <v>131</v>
      </c>
      <c r="F5" s="3" t="s">
        <v>59</v>
      </c>
      <c r="G5" s="24" t="s">
        <v>45</v>
      </c>
      <c r="H5" s="24"/>
      <c r="I5" s="19"/>
    </row>
    <row r="6" spans="1:11" s="1" customFormat="1" ht="52.5" customHeight="1">
      <c r="A6" s="24" t="s">
        <v>23</v>
      </c>
      <c r="B6" s="24" t="s">
        <v>132</v>
      </c>
      <c r="C6" s="24" t="s">
        <v>132</v>
      </c>
      <c r="D6" s="24" t="s">
        <v>132</v>
      </c>
      <c r="E6" s="24" t="s">
        <v>132</v>
      </c>
      <c r="F6" s="3" t="s">
        <v>132</v>
      </c>
      <c r="G6" s="24" t="s">
        <v>122</v>
      </c>
      <c r="H6" s="24" t="s">
        <v>132</v>
      </c>
      <c r="I6" s="25"/>
      <c r="J6" s="11"/>
      <c r="K6" s="11"/>
    </row>
    <row r="7" spans="1:9" s="1" customFormat="1" ht="42.75" customHeight="1">
      <c r="A7" s="24" t="s">
        <v>24</v>
      </c>
      <c r="B7" s="24" t="s">
        <v>47</v>
      </c>
      <c r="C7" s="24" t="s">
        <v>47</v>
      </c>
      <c r="D7" s="24" t="s">
        <v>47</v>
      </c>
      <c r="E7" s="24" t="s">
        <v>47</v>
      </c>
      <c r="F7" s="3" t="s">
        <v>47</v>
      </c>
      <c r="G7" s="24" t="s">
        <v>123</v>
      </c>
      <c r="H7" s="24" t="s">
        <v>47</v>
      </c>
      <c r="I7" s="19"/>
    </row>
    <row r="8" spans="1:9" ht="56.25" customHeight="1">
      <c r="A8" s="24" t="s">
        <v>224</v>
      </c>
      <c r="B8" s="26">
        <v>15</v>
      </c>
      <c r="C8" s="26">
        <f>3200+7650</f>
        <v>10850</v>
      </c>
      <c r="D8" s="26">
        <f>265+284</f>
        <v>549</v>
      </c>
      <c r="E8" s="26">
        <f>2750+1560+2360</f>
        <v>6670</v>
      </c>
      <c r="F8" s="26">
        <v>80</v>
      </c>
      <c r="G8" s="26">
        <f>335+418</f>
        <v>753</v>
      </c>
      <c r="H8" s="26">
        <v>60</v>
      </c>
      <c r="I8" s="18"/>
    </row>
    <row r="9" spans="1:9" ht="50.25" customHeight="1">
      <c r="A9" s="3" t="s">
        <v>315</v>
      </c>
      <c r="B9" s="26"/>
      <c r="C9" s="26"/>
      <c r="D9" s="26"/>
      <c r="E9" s="26"/>
      <c r="F9" s="26"/>
      <c r="G9" s="26"/>
      <c r="H9" s="26"/>
      <c r="I9" s="18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3">
    <mergeCell ref="A3:H3"/>
    <mergeCell ref="B1:E1"/>
    <mergeCell ref="A2:H2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Митьковский</dc:creator>
  <cp:keywords/>
  <dc:description/>
  <cp:lastModifiedBy>EKalinina</cp:lastModifiedBy>
  <cp:lastPrinted>2006-08-14T11:30:12Z</cp:lastPrinted>
  <dcterms:created xsi:type="dcterms:W3CDTF">2006-04-20T09:39:23Z</dcterms:created>
  <dcterms:modified xsi:type="dcterms:W3CDTF">2006-08-18T02:50:19Z</dcterms:modified>
  <cp:category/>
  <cp:version/>
  <cp:contentType/>
  <cp:contentStatus/>
</cp:coreProperties>
</file>